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Общая\1. КРАТКОСРОЧНЫЕ ПЛАНЫ (постановления)\2026-2028\"/>
    </mc:Choice>
  </mc:AlternateContent>
  <xr:revisionPtr revIDLastSave="0" documentId="13_ncr:1_{0341B45E-4E44-41F7-9554-B0468618DBCA}" xr6:coauthVersionLast="47" xr6:coauthVersionMax="47" xr10:uidLastSave="{00000000-0000-0000-0000-000000000000}"/>
  <bookViews>
    <workbookView xWindow="-120" yWindow="-120" windowWidth="29040" windowHeight="15840" xr2:uid="{69130982-2366-42B3-A13C-86629450594C}"/>
  </bookViews>
  <sheets>
    <sheet name="Реестр" sheetId="1" r:id="rId1"/>
    <sheet name="Лист2" sheetId="2" r:id="rId2"/>
    <sheet name="Перечень" sheetId="3" r:id="rId3"/>
    <sheet name="РО" sheetId="5" r:id="rId4"/>
    <sheet name="Плановое обеспечение" sheetId="6" r:id="rId5"/>
  </sheets>
  <definedNames>
    <definedName name="_xlnm._FilterDatabase" localSheetId="2" hidden="1">Перечень!$A$15:$U$494</definedName>
    <definedName name="_xlnm._FilterDatabase" localSheetId="4" hidden="1">'Плановое обеспечение'!$A$11:$F$11</definedName>
    <definedName name="_xlnm._FilterDatabase" localSheetId="0" hidden="1">Реестр!$A$16:$AC$497</definedName>
  </definedName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76" i="3" l="1"/>
  <c r="U388" i="3"/>
  <c r="U238" i="3"/>
  <c r="U146" i="3"/>
  <c r="U102" i="3"/>
  <c r="U106" i="3"/>
  <c r="U116" i="3"/>
  <c r="U125" i="3"/>
  <c r="U148" i="3"/>
  <c r="U451" i="3"/>
  <c r="U490" i="3"/>
  <c r="U298" i="3" l="1"/>
  <c r="U172" i="3"/>
  <c r="U253" i="3"/>
  <c r="U312" i="3"/>
  <c r="U152" i="3"/>
  <c r="U170" i="3"/>
  <c r="U163" i="3"/>
  <c r="U104" i="3"/>
  <c r="U108" i="3"/>
  <c r="U439" i="3"/>
  <c r="U288" i="3"/>
  <c r="U133" i="3"/>
  <c r="U435" i="3"/>
  <c r="U275" i="3"/>
  <c r="U453" i="3"/>
  <c r="U492" i="3"/>
  <c r="U488" i="3"/>
  <c r="U449" i="3"/>
  <c r="U286" i="3"/>
  <c r="U144" i="3"/>
  <c r="U441" i="3"/>
  <c r="U421" i="3"/>
  <c r="U300" i="3"/>
  <c r="U138" i="3"/>
  <c r="U118" i="3"/>
  <c r="U482" i="3"/>
  <c r="U423" i="3"/>
  <c r="U462" i="3"/>
  <c r="U120" i="3"/>
  <c r="U443" i="3"/>
  <c r="U464" i="3"/>
  <c r="U484" i="3"/>
  <c r="U466" i="3"/>
  <c r="U445" i="3"/>
  <c r="U425" i="3"/>
  <c r="U322" i="3"/>
  <c r="U282" i="3"/>
  <c r="U100" i="3"/>
  <c r="U486" i="3"/>
  <c r="U305" i="3"/>
  <c r="U284" i="3"/>
  <c r="U161" i="3"/>
  <c r="U468" i="3"/>
  <c r="U447" i="3"/>
  <c r="U398" i="3"/>
  <c r="U296" i="3"/>
  <c r="U135" i="3"/>
  <c r="U494" i="3"/>
  <c r="U271" i="3"/>
  <c r="U168" i="3"/>
  <c r="U150" i="3"/>
  <c r="U110" i="3"/>
  <c r="U316" i="3" l="1"/>
  <c r="U127" i="3"/>
  <c r="U154" i="3"/>
  <c r="U293" i="3"/>
  <c r="U210" i="3"/>
  <c r="U418" i="3"/>
  <c r="U355" i="3"/>
  <c r="U410" i="3"/>
  <c r="U205" i="3"/>
  <c r="U165" i="3"/>
  <c r="U56" i="3"/>
  <c r="U81" i="3"/>
  <c r="U290" i="3"/>
  <c r="U457" i="3"/>
  <c r="U174" i="3"/>
  <c r="U403" i="3"/>
  <c r="U130" i="3"/>
  <c r="U277" i="3"/>
  <c r="U429" i="3"/>
  <c r="U250" i="3"/>
  <c r="U40" i="3"/>
  <c r="U256" i="3"/>
  <c r="U470" i="3"/>
  <c r="U325" i="3"/>
  <c r="U122" i="3"/>
  <c r="U302" i="3"/>
  <c r="U96" i="3"/>
  <c r="U240" i="3"/>
  <c r="U112" i="3"/>
  <c r="U390" i="3"/>
  <c r="U319" i="3"/>
  <c r="P127" i="3" l="1"/>
  <c r="Q127" i="3"/>
  <c r="R127" i="3"/>
  <c r="Y270" i="1" l="1"/>
  <c r="Y268" i="1"/>
  <c r="Y266" i="1"/>
  <c r="Y264" i="1"/>
  <c r="Y262" i="1"/>
  <c r="Y261" i="1"/>
  <c r="Y260" i="1"/>
  <c r="Y98" i="1"/>
  <c r="Y96" i="1"/>
  <c r="Y94" i="1"/>
  <c r="Y92" i="1"/>
  <c r="Y91" i="1"/>
  <c r="Y420" i="1"/>
  <c r="Y418" i="1"/>
  <c r="Y416" i="1"/>
  <c r="Y415" i="1"/>
  <c r="Y414" i="1"/>
  <c r="Y395" i="1" l="1"/>
  <c r="Y398" i="1"/>
  <c r="Y397" i="1"/>
  <c r="Y412" i="1"/>
  <c r="Y410" i="1"/>
  <c r="Y408" i="1"/>
  <c r="Y407" i="1"/>
  <c r="Y405" i="1"/>
  <c r="Y403" i="1"/>
  <c r="Y402" i="1"/>
  <c r="Y400" i="1"/>
  <c r="Y399" i="1"/>
  <c r="Y396" i="1"/>
  <c r="Y394" i="1"/>
  <c r="Y258" i="1"/>
  <c r="Y257" i="1"/>
  <c r="Y255" i="1"/>
  <c r="Y254" i="1"/>
  <c r="Y252" i="1"/>
  <c r="Y251" i="1"/>
  <c r="Y250" i="1"/>
  <c r="Y249" i="1"/>
  <c r="Y248" i="1"/>
  <c r="Y247" i="1"/>
  <c r="Y246" i="1"/>
  <c r="Y245" i="1"/>
  <c r="Y244" i="1"/>
  <c r="Y89" i="1"/>
  <c r="Y87" i="1"/>
  <c r="Y86" i="1"/>
  <c r="Y85" i="1"/>
  <c r="Y83" i="1"/>
  <c r="Y81" i="1"/>
  <c r="Y79" i="1"/>
  <c r="Y78" i="1"/>
  <c r="Y77" i="1"/>
  <c r="Y76" i="1"/>
  <c r="Y75" i="1"/>
  <c r="Y74" i="1"/>
  <c r="Y73" i="1"/>
  <c r="D94" i="6" l="1"/>
  <c r="E94" i="6"/>
  <c r="F94" i="6"/>
  <c r="C94" i="6"/>
  <c r="F58" i="6"/>
  <c r="E58" i="6"/>
  <c r="D58" i="6"/>
  <c r="C58" i="6"/>
  <c r="F11" i="6"/>
  <c r="E11" i="6"/>
  <c r="D11" i="6"/>
  <c r="C11" i="6"/>
  <c r="E10" i="6" l="1"/>
  <c r="F10" i="6"/>
  <c r="C10" i="6"/>
  <c r="D10" i="6"/>
  <c r="B495" i="3"/>
  <c r="B493" i="3"/>
  <c r="B491" i="3"/>
  <c r="B489" i="3"/>
  <c r="B487" i="3"/>
  <c r="B485" i="3"/>
  <c r="B483" i="3"/>
  <c r="B481" i="3"/>
  <c r="B480" i="3"/>
  <c r="B479" i="3"/>
  <c r="B477" i="3"/>
  <c r="B475" i="3"/>
  <c r="B474" i="3"/>
  <c r="B473" i="3"/>
  <c r="B472" i="3"/>
  <c r="B471" i="3"/>
  <c r="B469" i="3"/>
  <c r="B467" i="3"/>
  <c r="B465" i="3"/>
  <c r="B463" i="3"/>
  <c r="B461" i="3"/>
  <c r="B460" i="3"/>
  <c r="B459" i="3"/>
  <c r="B458" i="3"/>
  <c r="B456" i="3"/>
  <c r="B454" i="3"/>
  <c r="B452" i="3"/>
  <c r="B450" i="3"/>
  <c r="B448" i="3"/>
  <c r="B446" i="3"/>
  <c r="B444" i="3"/>
  <c r="B442" i="3"/>
  <c r="B440" i="3"/>
  <c r="B438" i="3"/>
  <c r="B436" i="3"/>
  <c r="B434" i="3"/>
  <c r="B433" i="3"/>
  <c r="B432" i="3"/>
  <c r="B431" i="3"/>
  <c r="B430" i="3"/>
  <c r="B428" i="3"/>
  <c r="B426" i="3"/>
  <c r="B424" i="3"/>
  <c r="B422" i="3"/>
  <c r="B420" i="3"/>
  <c r="B419" i="3"/>
  <c r="B417" i="3"/>
  <c r="B415" i="3"/>
  <c r="B413" i="3"/>
  <c r="B412" i="3"/>
  <c r="B411" i="3"/>
  <c r="B409" i="3"/>
  <c r="B407" i="3"/>
  <c r="B405" i="3"/>
  <c r="B404" i="3"/>
  <c r="B402" i="3"/>
  <c r="B400" i="3"/>
  <c r="B399" i="3"/>
  <c r="B397" i="3"/>
  <c r="B396" i="3"/>
  <c r="B395" i="3"/>
  <c r="B394" i="3"/>
  <c r="B393" i="3"/>
  <c r="B392" i="3"/>
  <c r="B391" i="3"/>
  <c r="B389" i="3"/>
  <c r="B387" i="3"/>
  <c r="B386" i="3"/>
  <c r="B385" i="3"/>
  <c r="B384" i="3"/>
  <c r="B383" i="3"/>
  <c r="B382" i="3"/>
  <c r="B381" i="3"/>
  <c r="B380" i="3"/>
  <c r="B379" i="3"/>
  <c r="B378" i="3"/>
  <c r="B377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0" i="3"/>
  <c r="B359" i="3"/>
  <c r="B358" i="3"/>
  <c r="B357" i="3"/>
  <c r="B356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3" i="3"/>
  <c r="B321" i="3"/>
  <c r="B320" i="3"/>
  <c r="B318" i="3"/>
  <c r="B317" i="3"/>
  <c r="B315" i="3"/>
  <c r="B313" i="3"/>
  <c r="B311" i="3"/>
  <c r="B310" i="3"/>
  <c r="B309" i="3"/>
  <c r="B308" i="3"/>
  <c r="B306" i="3"/>
  <c r="B304" i="3"/>
  <c r="B303" i="3"/>
  <c r="B301" i="3"/>
  <c r="B299" i="3"/>
  <c r="B297" i="3"/>
  <c r="B295" i="3"/>
  <c r="B294" i="3"/>
  <c r="B292" i="3"/>
  <c r="B291" i="3"/>
  <c r="B289" i="3"/>
  <c r="B287" i="3"/>
  <c r="B285" i="3"/>
  <c r="B283" i="3"/>
  <c r="B281" i="3"/>
  <c r="B280" i="3"/>
  <c r="B279" i="3"/>
  <c r="B278" i="3"/>
  <c r="B276" i="3"/>
  <c r="B274" i="3"/>
  <c r="B272" i="3"/>
  <c r="B270" i="3"/>
  <c r="B269" i="3"/>
  <c r="B267" i="3"/>
  <c r="B265" i="3"/>
  <c r="B263" i="3"/>
  <c r="B261" i="3"/>
  <c r="B259" i="3"/>
  <c r="B258" i="3"/>
  <c r="B257" i="3"/>
  <c r="B255" i="3"/>
  <c r="B254" i="3"/>
  <c r="B252" i="3"/>
  <c r="B251" i="3"/>
  <c r="B249" i="3"/>
  <c r="B248" i="3"/>
  <c r="B247" i="3"/>
  <c r="B246" i="3"/>
  <c r="B245" i="3"/>
  <c r="B244" i="3"/>
  <c r="B243" i="3"/>
  <c r="B242" i="3"/>
  <c r="B241" i="3"/>
  <c r="B239" i="3"/>
  <c r="B237" i="3"/>
  <c r="B236" i="3"/>
  <c r="B235" i="3"/>
  <c r="B234" i="3"/>
  <c r="B233" i="3"/>
  <c r="B232" i="3"/>
  <c r="B231" i="3"/>
  <c r="B230" i="3"/>
  <c r="B229" i="3"/>
  <c r="B228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09" i="3"/>
  <c r="B208" i="3"/>
  <c r="B207" i="3"/>
  <c r="B206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6" i="3"/>
  <c r="B175" i="3"/>
  <c r="B173" i="3"/>
  <c r="B171" i="3"/>
  <c r="B169" i="3"/>
  <c r="B167" i="3"/>
  <c r="B166" i="3"/>
  <c r="B164" i="3"/>
  <c r="B162" i="3"/>
  <c r="B160" i="3"/>
  <c r="B159" i="3"/>
  <c r="B158" i="3"/>
  <c r="B157" i="3"/>
  <c r="B156" i="3"/>
  <c r="B155" i="3"/>
  <c r="B153" i="3"/>
  <c r="B151" i="3"/>
  <c r="B149" i="3"/>
  <c r="B147" i="3"/>
  <c r="B145" i="3"/>
  <c r="B143" i="3"/>
  <c r="B142" i="3"/>
  <c r="B141" i="3"/>
  <c r="B139" i="3"/>
  <c r="B137" i="3"/>
  <c r="B136" i="3"/>
  <c r="B134" i="3"/>
  <c r="B132" i="3"/>
  <c r="B131" i="3"/>
  <c r="B129" i="3"/>
  <c r="B128" i="3"/>
  <c r="B126" i="3"/>
  <c r="B124" i="3"/>
  <c r="B123" i="3"/>
  <c r="B121" i="3"/>
  <c r="B119" i="3"/>
  <c r="B117" i="3"/>
  <c r="B115" i="3"/>
  <c r="B114" i="3"/>
  <c r="B113" i="3"/>
  <c r="B111" i="3"/>
  <c r="B109" i="3"/>
  <c r="B107" i="3"/>
  <c r="B105" i="3"/>
  <c r="B103" i="3"/>
  <c r="B101" i="3"/>
  <c r="B99" i="3"/>
  <c r="B98" i="3"/>
  <c r="B97" i="3"/>
  <c r="B95" i="3"/>
  <c r="B93" i="3"/>
  <c r="B91" i="3"/>
  <c r="B89" i="3"/>
  <c r="B88" i="3"/>
  <c r="B86" i="3"/>
  <c r="B84" i="3"/>
  <c r="B83" i="3"/>
  <c r="B82" i="3"/>
  <c r="B80" i="3"/>
  <c r="B78" i="3"/>
  <c r="B76" i="3"/>
  <c r="B75" i="3"/>
  <c r="B74" i="3"/>
  <c r="B73" i="3"/>
  <c r="B72" i="3"/>
  <c r="B71" i="3"/>
  <c r="B70" i="3"/>
  <c r="B68" i="3"/>
  <c r="B66" i="3"/>
  <c r="B65" i="3"/>
  <c r="B64" i="3"/>
  <c r="B63" i="3"/>
  <c r="B62" i="3"/>
  <c r="B61" i="3"/>
  <c r="B60" i="3"/>
  <c r="B59" i="3"/>
  <c r="B58" i="3"/>
  <c r="B57" i="3"/>
  <c r="B55" i="3"/>
  <c r="B54" i="3"/>
  <c r="B53" i="3"/>
  <c r="B52" i="3"/>
  <c r="B51" i="3"/>
  <c r="B50" i="3"/>
  <c r="B49" i="3"/>
  <c r="B48" i="3"/>
  <c r="B47" i="3"/>
  <c r="B46" i="3"/>
  <c r="B45" i="3"/>
  <c r="B43" i="3"/>
  <c r="B42" i="3"/>
  <c r="B41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498" i="1" l="1"/>
  <c r="B496" i="1"/>
  <c r="B494" i="1"/>
  <c r="B492" i="1"/>
  <c r="B490" i="1"/>
  <c r="B488" i="1"/>
  <c r="B486" i="1"/>
  <c r="B484" i="1"/>
  <c r="B483" i="1"/>
  <c r="B482" i="1"/>
  <c r="B480" i="1"/>
  <c r="B478" i="1"/>
  <c r="B477" i="1"/>
  <c r="B476" i="1"/>
  <c r="B475" i="1"/>
  <c r="B474" i="1"/>
  <c r="B472" i="1"/>
  <c r="B470" i="1"/>
  <c r="B468" i="1"/>
  <c r="B466" i="1"/>
  <c r="B464" i="1"/>
  <c r="B463" i="1"/>
  <c r="B462" i="1"/>
  <c r="B461" i="1"/>
  <c r="B459" i="1"/>
  <c r="B457" i="1"/>
  <c r="B455" i="1"/>
  <c r="B453" i="1"/>
  <c r="B451" i="1"/>
  <c r="B449" i="1"/>
  <c r="B447" i="1"/>
  <c r="B445" i="1"/>
  <c r="B443" i="1"/>
  <c r="B441" i="1"/>
  <c r="B439" i="1"/>
  <c r="B437" i="1"/>
  <c r="B436" i="1"/>
  <c r="B435" i="1"/>
  <c r="B434" i="1"/>
  <c r="B433" i="1"/>
  <c r="B431" i="1"/>
  <c r="B429" i="1"/>
  <c r="B427" i="1"/>
  <c r="B425" i="1"/>
  <c r="B423" i="1"/>
  <c r="B422" i="1"/>
  <c r="B420" i="1"/>
  <c r="B418" i="1"/>
  <c r="B416" i="1"/>
  <c r="B415" i="1"/>
  <c r="B414" i="1"/>
  <c r="B412" i="1"/>
  <c r="B410" i="1"/>
  <c r="B408" i="1"/>
  <c r="B407" i="1"/>
  <c r="B405" i="1"/>
  <c r="B403" i="1"/>
  <c r="B402" i="1"/>
  <c r="B400" i="1"/>
  <c r="B399" i="1"/>
  <c r="B398" i="1"/>
  <c r="B397" i="1"/>
  <c r="B396" i="1"/>
  <c r="B395" i="1"/>
  <c r="B394" i="1"/>
  <c r="B392" i="1"/>
  <c r="B390" i="1"/>
  <c r="B389" i="1"/>
  <c r="B388" i="1"/>
  <c r="B387" i="1"/>
  <c r="B386" i="1"/>
  <c r="B385" i="1"/>
  <c r="B384" i="1"/>
  <c r="B383" i="1"/>
  <c r="B382" i="1"/>
  <c r="B381" i="1"/>
  <c r="B380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3" i="1"/>
  <c r="B362" i="1"/>
  <c r="B361" i="1"/>
  <c r="B360" i="1"/>
  <c r="B359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6" i="1"/>
  <c r="B324" i="1"/>
  <c r="B323" i="1"/>
  <c r="B321" i="1"/>
  <c r="B320" i="1"/>
  <c r="B318" i="1"/>
  <c r="B316" i="1"/>
  <c r="B314" i="1"/>
  <c r="B313" i="1"/>
  <c r="B312" i="1"/>
  <c r="B311" i="1"/>
  <c r="B309" i="1"/>
  <c r="B307" i="1"/>
  <c r="B306" i="1"/>
  <c r="B304" i="1"/>
  <c r="B302" i="1"/>
  <c r="B300" i="1"/>
  <c r="B298" i="1"/>
  <c r="B297" i="1"/>
  <c r="B295" i="1"/>
  <c r="B294" i="1"/>
  <c r="B292" i="1"/>
  <c r="B290" i="1"/>
  <c r="B288" i="1"/>
  <c r="B286" i="1"/>
  <c r="B284" i="1"/>
  <c r="B283" i="1"/>
  <c r="B282" i="1"/>
  <c r="B281" i="1"/>
  <c r="B279" i="1"/>
  <c r="B277" i="1"/>
  <c r="B275" i="1"/>
  <c r="B273" i="1"/>
  <c r="B272" i="1"/>
  <c r="B270" i="1"/>
  <c r="B268" i="1"/>
  <c r="B266" i="1"/>
  <c r="B264" i="1"/>
  <c r="B262" i="1"/>
  <c r="B261" i="1"/>
  <c r="B260" i="1"/>
  <c r="B258" i="1"/>
  <c r="B257" i="1"/>
  <c r="B255" i="1"/>
  <c r="B254" i="1"/>
  <c r="B252" i="1"/>
  <c r="B251" i="1"/>
  <c r="B250" i="1"/>
  <c r="B249" i="1"/>
  <c r="B248" i="1"/>
  <c r="B247" i="1"/>
  <c r="B246" i="1"/>
  <c r="B245" i="1"/>
  <c r="B244" i="1"/>
  <c r="B242" i="1"/>
  <c r="B240" i="1"/>
  <c r="B239" i="1"/>
  <c r="B238" i="1"/>
  <c r="B237" i="1"/>
  <c r="B236" i="1"/>
  <c r="B235" i="1"/>
  <c r="B234" i="1"/>
  <c r="B233" i="1"/>
  <c r="B232" i="1"/>
  <c r="B231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2" i="1"/>
  <c r="B211" i="1"/>
  <c r="B210" i="1"/>
  <c r="B209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79" i="1"/>
  <c r="B178" i="1"/>
  <c r="B176" i="1"/>
  <c r="B174" i="1"/>
  <c r="B172" i="1"/>
  <c r="B170" i="1"/>
  <c r="B169" i="1"/>
  <c r="B167" i="1"/>
  <c r="B165" i="1"/>
  <c r="B163" i="1"/>
  <c r="B162" i="1"/>
  <c r="B161" i="1"/>
  <c r="B160" i="1"/>
  <c r="B159" i="1"/>
  <c r="B158" i="1"/>
  <c r="B156" i="1"/>
  <c r="B154" i="1"/>
  <c r="B152" i="1"/>
  <c r="B150" i="1"/>
  <c r="B148" i="1"/>
  <c r="B146" i="1"/>
  <c r="B145" i="1"/>
  <c r="B144" i="1"/>
  <c r="B142" i="1"/>
  <c r="B140" i="1"/>
  <c r="B139" i="1"/>
  <c r="B137" i="1"/>
  <c r="B135" i="1"/>
  <c r="B134" i="1"/>
  <c r="B132" i="1"/>
  <c r="B131" i="1"/>
  <c r="B129" i="1"/>
  <c r="B127" i="1"/>
  <c r="B126" i="1"/>
  <c r="B124" i="1"/>
  <c r="B122" i="1"/>
  <c r="B120" i="1"/>
  <c r="B118" i="1"/>
  <c r="B117" i="1"/>
  <c r="B116" i="1"/>
  <c r="B114" i="1"/>
  <c r="B112" i="1"/>
  <c r="B110" i="1"/>
  <c r="B108" i="1"/>
  <c r="B106" i="1"/>
  <c r="B104" i="1"/>
  <c r="B102" i="1"/>
  <c r="B101" i="1"/>
  <c r="B100" i="1"/>
  <c r="B98" i="1"/>
  <c r="B96" i="1"/>
  <c r="B94" i="1"/>
  <c r="B92" i="1"/>
  <c r="B91" i="1"/>
  <c r="B89" i="1"/>
  <c r="B87" i="1"/>
  <c r="B86" i="1"/>
  <c r="B85" i="1"/>
  <c r="B83" i="1"/>
  <c r="B81" i="1"/>
  <c r="B79" i="1"/>
  <c r="B78" i="1"/>
  <c r="B77" i="1"/>
  <c r="B76" i="1"/>
  <c r="B75" i="1"/>
  <c r="B74" i="1"/>
  <c r="B73" i="1"/>
  <c r="B71" i="1"/>
  <c r="B69" i="1"/>
  <c r="B68" i="1"/>
  <c r="B67" i="1"/>
  <c r="B66" i="1"/>
  <c r="B65" i="1"/>
  <c r="B64" i="1"/>
  <c r="B63" i="1"/>
  <c r="B62" i="1"/>
  <c r="B61" i="1"/>
  <c r="B60" i="1"/>
  <c r="B58" i="1"/>
  <c r="B57" i="1"/>
  <c r="B56" i="1"/>
  <c r="B55" i="1"/>
  <c r="B54" i="1"/>
  <c r="B53" i="1"/>
  <c r="B52" i="1"/>
  <c r="B51" i="1"/>
  <c r="B50" i="1"/>
  <c r="B49" i="1"/>
  <c r="B48" i="1"/>
  <c r="B46" i="1"/>
  <c r="B45" i="1"/>
  <c r="B44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U416" i="3"/>
  <c r="U414" i="3"/>
  <c r="U266" i="3"/>
  <c r="U264" i="3"/>
  <c r="U262" i="3"/>
  <c r="U260" i="3"/>
  <c r="U94" i="3"/>
  <c r="U92" i="3"/>
  <c r="U408" i="3"/>
  <c r="P416" i="3" l="1"/>
  <c r="Q416" i="3"/>
  <c r="R416" i="3"/>
  <c r="P414" i="3"/>
  <c r="Q414" i="3"/>
  <c r="R414" i="3"/>
  <c r="P410" i="3"/>
  <c r="Q410" i="3"/>
  <c r="R410" i="3"/>
  <c r="P266" i="3"/>
  <c r="Q266" i="3"/>
  <c r="R266" i="3"/>
  <c r="P264" i="3"/>
  <c r="Q264" i="3"/>
  <c r="R264" i="3"/>
  <c r="P262" i="3"/>
  <c r="Q262" i="3"/>
  <c r="R262" i="3"/>
  <c r="P260" i="3"/>
  <c r="Q260" i="3"/>
  <c r="R260" i="3"/>
  <c r="P256" i="3"/>
  <c r="Q256" i="3"/>
  <c r="R256" i="3"/>
  <c r="P94" i="3"/>
  <c r="Q94" i="3"/>
  <c r="R94" i="3"/>
  <c r="P92" i="3"/>
  <c r="Q92" i="3"/>
  <c r="R92" i="3"/>
  <c r="P90" i="3"/>
  <c r="Q90" i="3"/>
  <c r="R90" i="3"/>
  <c r="P87" i="3"/>
  <c r="Q87" i="3"/>
  <c r="R87" i="3"/>
  <c r="O14" i="3"/>
  <c r="C7" i="5" s="1"/>
  <c r="P408" i="3"/>
  <c r="Q408" i="3"/>
  <c r="R408" i="3"/>
  <c r="J416" i="3"/>
  <c r="K416" i="3"/>
  <c r="I416" i="3"/>
  <c r="J414" i="3"/>
  <c r="K414" i="3"/>
  <c r="I414" i="3"/>
  <c r="J410" i="3"/>
  <c r="K410" i="3"/>
  <c r="I410" i="3"/>
  <c r="J266" i="3"/>
  <c r="K266" i="3"/>
  <c r="I266" i="3"/>
  <c r="J264" i="3"/>
  <c r="K264" i="3"/>
  <c r="I264" i="3"/>
  <c r="J262" i="3"/>
  <c r="K262" i="3"/>
  <c r="I262" i="3"/>
  <c r="J260" i="3"/>
  <c r="K260" i="3"/>
  <c r="I260" i="3"/>
  <c r="J256" i="3"/>
  <c r="K256" i="3"/>
  <c r="I256" i="3"/>
  <c r="J94" i="3"/>
  <c r="K94" i="3"/>
  <c r="I94" i="3"/>
  <c r="J92" i="3"/>
  <c r="K92" i="3"/>
  <c r="I92" i="3"/>
  <c r="J90" i="3"/>
  <c r="K90" i="3"/>
  <c r="I90" i="3"/>
  <c r="J87" i="3"/>
  <c r="K87" i="3"/>
  <c r="I87" i="3"/>
  <c r="O177" i="3" l="1"/>
  <c r="O324" i="3"/>
  <c r="C21" i="5" s="1"/>
  <c r="T412" i="3"/>
  <c r="T413" i="3"/>
  <c r="T414" i="3"/>
  <c r="T415" i="3"/>
  <c r="T416" i="3"/>
  <c r="T417" i="3"/>
  <c r="T87" i="3"/>
  <c r="T88" i="3"/>
  <c r="T89" i="3"/>
  <c r="T90" i="3"/>
  <c r="T91" i="3"/>
  <c r="T92" i="3"/>
  <c r="T93" i="3"/>
  <c r="T94" i="3"/>
  <c r="T9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410" i="3"/>
  <c r="T411" i="3"/>
  <c r="S88" i="3"/>
  <c r="S89" i="3"/>
  <c r="S91" i="3"/>
  <c r="S90" i="3" s="1"/>
  <c r="S93" i="3"/>
  <c r="S92" i="3" s="1"/>
  <c r="S95" i="3"/>
  <c r="S94" i="3" s="1"/>
  <c r="S257" i="3"/>
  <c r="S258" i="3"/>
  <c r="S259" i="3"/>
  <c r="S261" i="3"/>
  <c r="S260" i="3" s="1"/>
  <c r="S263" i="3"/>
  <c r="S262" i="3" s="1"/>
  <c r="S265" i="3"/>
  <c r="S264" i="3" s="1"/>
  <c r="S267" i="3"/>
  <c r="S266" i="3" s="1"/>
  <c r="S411" i="3"/>
  <c r="S412" i="3"/>
  <c r="S413" i="3"/>
  <c r="S415" i="3"/>
  <c r="S414" i="3" s="1"/>
  <c r="S417" i="3"/>
  <c r="S416" i="3" s="1"/>
  <c r="E101" i="2"/>
  <c r="U90" i="3" l="1"/>
  <c r="O13" i="3"/>
  <c r="C14" i="5"/>
  <c r="S87" i="3"/>
  <c r="S256" i="3"/>
  <c r="S410" i="3"/>
  <c r="E419" i="1"/>
  <c r="F419" i="1"/>
  <c r="G419" i="1"/>
  <c r="H419" i="1"/>
  <c r="I419" i="1"/>
  <c r="J419" i="1"/>
  <c r="K419" i="1"/>
  <c r="L419" i="1"/>
  <c r="M419" i="1"/>
  <c r="N419" i="1"/>
  <c r="O419" i="1"/>
  <c r="P419" i="1"/>
  <c r="Q419" i="1"/>
  <c r="R419" i="1"/>
  <c r="S419" i="1"/>
  <c r="T419" i="1"/>
  <c r="U419" i="1"/>
  <c r="V419" i="1"/>
  <c r="W419" i="1"/>
  <c r="X419" i="1"/>
  <c r="Y419" i="1"/>
  <c r="Z419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V417" i="1"/>
  <c r="W417" i="1"/>
  <c r="X417" i="1"/>
  <c r="Y417" i="1"/>
  <c r="Z417" i="1"/>
  <c r="E413" i="1"/>
  <c r="F413" i="1"/>
  <c r="G413" i="1"/>
  <c r="H413" i="1"/>
  <c r="I413" i="1"/>
  <c r="J413" i="1"/>
  <c r="K413" i="1"/>
  <c r="L413" i="1"/>
  <c r="M413" i="1"/>
  <c r="N413" i="1"/>
  <c r="O413" i="1"/>
  <c r="P413" i="1"/>
  <c r="Q413" i="1"/>
  <c r="R413" i="1"/>
  <c r="S413" i="1"/>
  <c r="T413" i="1"/>
  <c r="U413" i="1"/>
  <c r="V413" i="1"/>
  <c r="W413" i="1"/>
  <c r="X413" i="1"/>
  <c r="Y413" i="1"/>
  <c r="Z413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D268" i="1"/>
  <c r="D267" i="1" s="1"/>
  <c r="D266" i="1"/>
  <c r="D265" i="1" s="1"/>
  <c r="D420" i="1"/>
  <c r="D419" i="1" s="1"/>
  <c r="D418" i="1"/>
  <c r="D417" i="1" s="1"/>
  <c r="D415" i="1"/>
  <c r="D416" i="1"/>
  <c r="D414" i="1"/>
  <c r="D270" i="1"/>
  <c r="D269" i="1" s="1"/>
  <c r="D264" i="1"/>
  <c r="D263" i="1" s="1"/>
  <c r="D261" i="1"/>
  <c r="D262" i="1"/>
  <c r="D260" i="1"/>
  <c r="D98" i="1"/>
  <c r="D97" i="1" s="1"/>
  <c r="D96" i="1"/>
  <c r="D95" i="1" s="1"/>
  <c r="D94" i="1"/>
  <c r="D93" i="1" s="1"/>
  <c r="D92" i="1"/>
  <c r="D91" i="1"/>
  <c r="U87" i="3" l="1"/>
  <c r="D259" i="1"/>
  <c r="B99" i="2" s="1"/>
  <c r="G99" i="2" s="1"/>
  <c r="D90" i="1"/>
  <c r="B98" i="2" s="1"/>
  <c r="G98" i="2" s="1"/>
  <c r="D413" i="1"/>
  <c r="B100" i="2" s="1"/>
  <c r="G100" i="2" s="1"/>
  <c r="J85" i="3"/>
  <c r="K85" i="3"/>
  <c r="I85" i="3"/>
  <c r="J240" i="3"/>
  <c r="K240" i="3"/>
  <c r="I240" i="3"/>
  <c r="K250" i="3"/>
  <c r="J250" i="3"/>
  <c r="I250" i="3"/>
  <c r="J253" i="3"/>
  <c r="K253" i="3"/>
  <c r="I253" i="3"/>
  <c r="J390" i="3"/>
  <c r="K390" i="3"/>
  <c r="I390" i="3"/>
  <c r="J398" i="3"/>
  <c r="K398" i="3"/>
  <c r="I398" i="3"/>
  <c r="J401" i="3"/>
  <c r="K401" i="3"/>
  <c r="I401" i="3"/>
  <c r="J403" i="3"/>
  <c r="K403" i="3"/>
  <c r="I403" i="3"/>
  <c r="J406" i="3"/>
  <c r="K406" i="3"/>
  <c r="I406" i="3"/>
  <c r="J408" i="3"/>
  <c r="K408" i="3"/>
  <c r="I408" i="3"/>
  <c r="U401" i="3"/>
  <c r="U79" i="3"/>
  <c r="U77" i="3"/>
  <c r="U406" i="3"/>
  <c r="U85" i="3"/>
  <c r="Q406" i="3"/>
  <c r="R406" i="3"/>
  <c r="P406" i="3"/>
  <c r="Q403" i="3"/>
  <c r="R403" i="3"/>
  <c r="P403" i="3"/>
  <c r="Q401" i="3"/>
  <c r="R401" i="3"/>
  <c r="P401" i="3"/>
  <c r="Q398" i="3"/>
  <c r="R398" i="3"/>
  <c r="P398" i="3"/>
  <c r="Q390" i="3"/>
  <c r="R390" i="3"/>
  <c r="P390" i="3"/>
  <c r="Q253" i="3"/>
  <c r="R253" i="3"/>
  <c r="P253" i="3"/>
  <c r="Q250" i="3"/>
  <c r="R250" i="3"/>
  <c r="P250" i="3"/>
  <c r="Q240" i="3"/>
  <c r="R240" i="3"/>
  <c r="P240" i="3"/>
  <c r="Q85" i="3"/>
  <c r="R85" i="3"/>
  <c r="P85" i="3"/>
  <c r="P81" i="3"/>
  <c r="B101" i="2" l="1"/>
  <c r="G101" i="2" s="1"/>
  <c r="Q81" i="3" l="1"/>
  <c r="R81" i="3"/>
  <c r="Q79" i="3"/>
  <c r="R79" i="3"/>
  <c r="P79" i="3"/>
  <c r="Q77" i="3"/>
  <c r="R77" i="3"/>
  <c r="P77" i="3"/>
  <c r="Q69" i="3"/>
  <c r="R69" i="3"/>
  <c r="P69" i="3"/>
  <c r="T70" i="3"/>
  <c r="T71" i="3"/>
  <c r="T72" i="3"/>
  <c r="T73" i="3"/>
  <c r="T74" i="3"/>
  <c r="U69" i="3" s="1"/>
  <c r="T75" i="3"/>
  <c r="T76" i="3"/>
  <c r="T78" i="3"/>
  <c r="T80" i="3"/>
  <c r="T82" i="3"/>
  <c r="T83" i="3"/>
  <c r="T84" i="3"/>
  <c r="T85" i="3"/>
  <c r="T86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S71" i="3"/>
  <c r="S72" i="3"/>
  <c r="S73" i="3"/>
  <c r="S74" i="3"/>
  <c r="S75" i="3"/>
  <c r="S76" i="3"/>
  <c r="S78" i="3"/>
  <c r="S77" i="3" s="1"/>
  <c r="S80" i="3"/>
  <c r="S79" i="3" s="1"/>
  <c r="S82" i="3"/>
  <c r="S83" i="3"/>
  <c r="S84" i="3"/>
  <c r="S86" i="3"/>
  <c r="S85" i="3" s="1"/>
  <c r="S241" i="3"/>
  <c r="S242" i="3"/>
  <c r="S243" i="3"/>
  <c r="S244" i="3"/>
  <c r="S245" i="3"/>
  <c r="S246" i="3"/>
  <c r="S247" i="3"/>
  <c r="S248" i="3"/>
  <c r="S249" i="3"/>
  <c r="S251" i="3"/>
  <c r="S252" i="3"/>
  <c r="S254" i="3"/>
  <c r="S255" i="3"/>
  <c r="S391" i="3"/>
  <c r="S392" i="3"/>
  <c r="S393" i="3"/>
  <c r="S394" i="3"/>
  <c r="S395" i="3"/>
  <c r="S396" i="3"/>
  <c r="S397" i="3"/>
  <c r="S399" i="3"/>
  <c r="S400" i="3"/>
  <c r="S402" i="3"/>
  <c r="S401" i="3" s="1"/>
  <c r="S404" i="3"/>
  <c r="S405" i="3"/>
  <c r="S407" i="3"/>
  <c r="S406" i="3" s="1"/>
  <c r="S409" i="3"/>
  <c r="S408" i="3" s="1"/>
  <c r="S70" i="3"/>
  <c r="S81" i="3" l="1"/>
  <c r="S390" i="3"/>
  <c r="S250" i="3"/>
  <c r="S69" i="3"/>
  <c r="S398" i="3"/>
  <c r="S240" i="3"/>
  <c r="S253" i="3"/>
  <c r="S403" i="3"/>
  <c r="J81" i="3"/>
  <c r="K81" i="3"/>
  <c r="I81" i="3"/>
  <c r="J79" i="3"/>
  <c r="K79" i="3"/>
  <c r="I79" i="3"/>
  <c r="J77" i="3"/>
  <c r="K77" i="3"/>
  <c r="I77" i="3"/>
  <c r="J69" i="3"/>
  <c r="K69" i="3"/>
  <c r="I69" i="3"/>
  <c r="E96" i="2"/>
  <c r="T81" i="3" l="1"/>
  <c r="T69" i="3"/>
  <c r="T77" i="3"/>
  <c r="T79" i="3"/>
  <c r="E72" i="1"/>
  <c r="F72" i="1"/>
  <c r="G72" i="1"/>
  <c r="H72" i="1"/>
  <c r="I72" i="1"/>
  <c r="J72" i="1"/>
  <c r="K72" i="1"/>
  <c r="L72" i="1"/>
  <c r="M72" i="1"/>
  <c r="O72" i="1"/>
  <c r="P72" i="1"/>
  <c r="Q72" i="1"/>
  <c r="R72" i="1"/>
  <c r="S72" i="1"/>
  <c r="T72" i="1"/>
  <c r="U72" i="1"/>
  <c r="V72" i="1"/>
  <c r="W72" i="1"/>
  <c r="X72" i="1"/>
  <c r="Y72" i="1"/>
  <c r="Z72" i="1"/>
  <c r="E80" i="1"/>
  <c r="F80" i="1"/>
  <c r="G80" i="1"/>
  <c r="H80" i="1"/>
  <c r="I80" i="1"/>
  <c r="J80" i="1"/>
  <c r="K80" i="1"/>
  <c r="L80" i="1"/>
  <c r="M80" i="1"/>
  <c r="O80" i="1"/>
  <c r="P80" i="1"/>
  <c r="Q80" i="1"/>
  <c r="R80" i="1"/>
  <c r="S80" i="1"/>
  <c r="T80" i="1"/>
  <c r="U80" i="1"/>
  <c r="V80" i="1"/>
  <c r="W80" i="1"/>
  <c r="X80" i="1"/>
  <c r="Y80" i="1"/>
  <c r="Z80" i="1"/>
  <c r="E82" i="1"/>
  <c r="F82" i="1"/>
  <c r="G82" i="1"/>
  <c r="H82" i="1"/>
  <c r="I82" i="1"/>
  <c r="J82" i="1"/>
  <c r="K82" i="1"/>
  <c r="L82" i="1"/>
  <c r="M82" i="1"/>
  <c r="O82" i="1"/>
  <c r="P82" i="1"/>
  <c r="Q82" i="1"/>
  <c r="R82" i="1"/>
  <c r="S82" i="1"/>
  <c r="T82" i="1"/>
  <c r="U82" i="1"/>
  <c r="V82" i="1"/>
  <c r="W82" i="1"/>
  <c r="X82" i="1"/>
  <c r="Y82" i="1"/>
  <c r="Z82" i="1"/>
  <c r="E84" i="1"/>
  <c r="F84" i="1"/>
  <c r="G84" i="1"/>
  <c r="H84" i="1"/>
  <c r="I84" i="1"/>
  <c r="J84" i="1"/>
  <c r="K84" i="1"/>
  <c r="L84" i="1"/>
  <c r="M84" i="1"/>
  <c r="O84" i="1"/>
  <c r="P84" i="1"/>
  <c r="Q84" i="1"/>
  <c r="R84" i="1"/>
  <c r="S84" i="1"/>
  <c r="T84" i="1"/>
  <c r="U84" i="1"/>
  <c r="V84" i="1"/>
  <c r="W84" i="1"/>
  <c r="X84" i="1"/>
  <c r="Y84" i="1"/>
  <c r="Z84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V243" i="1"/>
  <c r="W243" i="1"/>
  <c r="X243" i="1"/>
  <c r="Y243" i="1"/>
  <c r="Z24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V256" i="1"/>
  <c r="W256" i="1"/>
  <c r="X256" i="1"/>
  <c r="Y256" i="1"/>
  <c r="Z256" i="1"/>
  <c r="E393" i="1"/>
  <c r="F393" i="1"/>
  <c r="G393" i="1"/>
  <c r="H393" i="1"/>
  <c r="I393" i="1"/>
  <c r="J393" i="1"/>
  <c r="K393" i="1"/>
  <c r="M393" i="1"/>
  <c r="O393" i="1"/>
  <c r="P393" i="1"/>
  <c r="Q393" i="1"/>
  <c r="R393" i="1"/>
  <c r="S393" i="1"/>
  <c r="T393" i="1"/>
  <c r="U393" i="1"/>
  <c r="V393" i="1"/>
  <c r="W393" i="1"/>
  <c r="X393" i="1"/>
  <c r="Y393" i="1"/>
  <c r="Z393" i="1"/>
  <c r="E401" i="1"/>
  <c r="F401" i="1"/>
  <c r="G401" i="1"/>
  <c r="H401" i="1"/>
  <c r="I401" i="1"/>
  <c r="J401" i="1"/>
  <c r="K401" i="1"/>
  <c r="L401" i="1"/>
  <c r="M401" i="1"/>
  <c r="N401" i="1"/>
  <c r="O401" i="1"/>
  <c r="P401" i="1"/>
  <c r="Q401" i="1"/>
  <c r="R401" i="1"/>
  <c r="S401" i="1"/>
  <c r="T401" i="1"/>
  <c r="U401" i="1"/>
  <c r="V401" i="1"/>
  <c r="W401" i="1"/>
  <c r="X401" i="1"/>
  <c r="Y401" i="1"/>
  <c r="Z401" i="1"/>
  <c r="E404" i="1"/>
  <c r="F404" i="1"/>
  <c r="G404" i="1"/>
  <c r="H404" i="1"/>
  <c r="I404" i="1"/>
  <c r="J404" i="1"/>
  <c r="K404" i="1"/>
  <c r="L404" i="1"/>
  <c r="M404" i="1"/>
  <c r="O404" i="1"/>
  <c r="P404" i="1"/>
  <c r="Q404" i="1"/>
  <c r="R404" i="1"/>
  <c r="S404" i="1"/>
  <c r="T404" i="1"/>
  <c r="U404" i="1"/>
  <c r="V404" i="1"/>
  <c r="W404" i="1"/>
  <c r="X404" i="1"/>
  <c r="Y404" i="1"/>
  <c r="Z404" i="1"/>
  <c r="E406" i="1"/>
  <c r="F406" i="1"/>
  <c r="G406" i="1"/>
  <c r="H406" i="1"/>
  <c r="I406" i="1"/>
  <c r="J406" i="1"/>
  <c r="K406" i="1"/>
  <c r="L406" i="1"/>
  <c r="M406" i="1"/>
  <c r="N406" i="1"/>
  <c r="O406" i="1"/>
  <c r="P406" i="1"/>
  <c r="Q406" i="1"/>
  <c r="R406" i="1"/>
  <c r="S406" i="1"/>
  <c r="T406" i="1"/>
  <c r="U406" i="1"/>
  <c r="V406" i="1"/>
  <c r="W406" i="1"/>
  <c r="X406" i="1"/>
  <c r="Y406" i="1"/>
  <c r="Z406" i="1"/>
  <c r="E409" i="1"/>
  <c r="F409" i="1"/>
  <c r="G409" i="1"/>
  <c r="H409" i="1"/>
  <c r="I409" i="1"/>
  <c r="J409" i="1"/>
  <c r="K409" i="1"/>
  <c r="L409" i="1"/>
  <c r="M409" i="1"/>
  <c r="N409" i="1"/>
  <c r="O409" i="1"/>
  <c r="P409" i="1"/>
  <c r="Q409" i="1"/>
  <c r="R409" i="1"/>
  <c r="S409" i="1"/>
  <c r="T409" i="1"/>
  <c r="U409" i="1"/>
  <c r="V409" i="1"/>
  <c r="W409" i="1"/>
  <c r="X409" i="1"/>
  <c r="Y409" i="1"/>
  <c r="Z409" i="1"/>
  <c r="E411" i="1"/>
  <c r="F411" i="1"/>
  <c r="G411" i="1"/>
  <c r="H411" i="1"/>
  <c r="I411" i="1"/>
  <c r="J411" i="1"/>
  <c r="K411" i="1"/>
  <c r="L411" i="1"/>
  <c r="M411" i="1"/>
  <c r="O411" i="1"/>
  <c r="P411" i="1"/>
  <c r="Q411" i="1"/>
  <c r="R411" i="1"/>
  <c r="S411" i="1"/>
  <c r="T411" i="1"/>
  <c r="U411" i="1"/>
  <c r="V411" i="1"/>
  <c r="W411" i="1"/>
  <c r="X411" i="1"/>
  <c r="Y411" i="1"/>
  <c r="Z411" i="1"/>
  <c r="D412" i="1"/>
  <c r="D411" i="1" s="1"/>
  <c r="D405" i="1"/>
  <c r="D404" i="1" s="1"/>
  <c r="D410" i="1"/>
  <c r="D409" i="1" s="1"/>
  <c r="D408" i="1"/>
  <c r="D407" i="1"/>
  <c r="D403" i="1"/>
  <c r="D402" i="1"/>
  <c r="D400" i="1"/>
  <c r="D399" i="1"/>
  <c r="D398" i="1"/>
  <c r="D397" i="1"/>
  <c r="D396" i="1"/>
  <c r="D395" i="1"/>
  <c r="D394" i="1"/>
  <c r="D258" i="1"/>
  <c r="D257" i="1"/>
  <c r="D255" i="1"/>
  <c r="D254" i="1"/>
  <c r="D245" i="1"/>
  <c r="D246" i="1"/>
  <c r="D247" i="1"/>
  <c r="D248" i="1"/>
  <c r="D249" i="1"/>
  <c r="D250" i="1"/>
  <c r="D251" i="1"/>
  <c r="D252" i="1"/>
  <c r="D244" i="1"/>
  <c r="D89" i="1"/>
  <c r="D88" i="1" s="1"/>
  <c r="D86" i="1"/>
  <c r="D77" i="1"/>
  <c r="D73" i="1"/>
  <c r="D87" i="1"/>
  <c r="D85" i="1"/>
  <c r="D83" i="1"/>
  <c r="D82" i="1" s="1"/>
  <c r="D81" i="1"/>
  <c r="D80" i="1" s="1"/>
  <c r="D79" i="1"/>
  <c r="D78" i="1"/>
  <c r="D76" i="1"/>
  <c r="D75" i="1"/>
  <c r="D74" i="1"/>
  <c r="D401" i="1" l="1"/>
  <c r="D406" i="1"/>
  <c r="D256" i="1"/>
  <c r="D84" i="1"/>
  <c r="L393" i="1"/>
  <c r="D253" i="1"/>
  <c r="D243" i="1"/>
  <c r="B94" i="2" s="1"/>
  <c r="G94" i="2" s="1"/>
  <c r="N72" i="1"/>
  <c r="N80" i="1"/>
  <c r="N411" i="1"/>
  <c r="N393" i="1"/>
  <c r="N82" i="1"/>
  <c r="N84" i="1"/>
  <c r="N404" i="1"/>
  <c r="D393" i="1"/>
  <c r="D72" i="1"/>
  <c r="B95" i="2" l="1"/>
  <c r="G95" i="2" s="1"/>
  <c r="B93" i="2"/>
  <c r="G93" i="2" s="1"/>
  <c r="G96" i="2" l="1"/>
  <c r="B96" i="2"/>
  <c r="I355" i="3" l="1"/>
  <c r="J355" i="3"/>
  <c r="K355" i="3"/>
  <c r="E379" i="1" l="1"/>
  <c r="F379" i="1"/>
  <c r="G379" i="1"/>
  <c r="H379" i="1"/>
  <c r="I379" i="1"/>
  <c r="J379" i="1"/>
  <c r="K379" i="1"/>
  <c r="L379" i="1"/>
  <c r="M379" i="1"/>
  <c r="N379" i="1"/>
  <c r="O379" i="1"/>
  <c r="P379" i="1"/>
  <c r="Q379" i="1"/>
  <c r="R379" i="1"/>
  <c r="S379" i="1"/>
  <c r="T379" i="1"/>
  <c r="U379" i="1"/>
  <c r="V379" i="1"/>
  <c r="W379" i="1"/>
  <c r="X379" i="1"/>
  <c r="Z379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Z230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Z59" i="1"/>
  <c r="E469" i="1"/>
  <c r="F469" i="1"/>
  <c r="G469" i="1"/>
  <c r="H469" i="1"/>
  <c r="I469" i="1"/>
  <c r="J469" i="1"/>
  <c r="K469" i="1"/>
  <c r="L469" i="1"/>
  <c r="M469" i="1"/>
  <c r="N469" i="1"/>
  <c r="O469" i="1"/>
  <c r="P469" i="1"/>
  <c r="Q469" i="1"/>
  <c r="R469" i="1"/>
  <c r="S469" i="1"/>
  <c r="T469" i="1"/>
  <c r="U469" i="1"/>
  <c r="V469" i="1"/>
  <c r="W469" i="1"/>
  <c r="X469" i="1"/>
  <c r="Z469" i="1"/>
  <c r="E467" i="1"/>
  <c r="F467" i="1"/>
  <c r="G467" i="1"/>
  <c r="H467" i="1"/>
  <c r="I467" i="1"/>
  <c r="J467" i="1"/>
  <c r="K467" i="1"/>
  <c r="L467" i="1"/>
  <c r="M467" i="1"/>
  <c r="N467" i="1"/>
  <c r="O467" i="1"/>
  <c r="P467" i="1"/>
  <c r="Q467" i="1"/>
  <c r="R467" i="1"/>
  <c r="S467" i="1"/>
  <c r="T467" i="1"/>
  <c r="U467" i="1"/>
  <c r="V467" i="1"/>
  <c r="W467" i="1"/>
  <c r="X467" i="1"/>
  <c r="Z467" i="1"/>
  <c r="E465" i="1"/>
  <c r="F465" i="1"/>
  <c r="G465" i="1"/>
  <c r="H465" i="1"/>
  <c r="I465" i="1"/>
  <c r="J465" i="1"/>
  <c r="K465" i="1"/>
  <c r="L465" i="1"/>
  <c r="M465" i="1"/>
  <c r="N465" i="1"/>
  <c r="O465" i="1"/>
  <c r="P465" i="1"/>
  <c r="Q465" i="1"/>
  <c r="R465" i="1"/>
  <c r="S465" i="1"/>
  <c r="T465" i="1"/>
  <c r="U465" i="1"/>
  <c r="V465" i="1"/>
  <c r="W465" i="1"/>
  <c r="X465" i="1"/>
  <c r="Z465" i="1"/>
  <c r="E460" i="1"/>
  <c r="F460" i="1"/>
  <c r="G460" i="1"/>
  <c r="H460" i="1"/>
  <c r="I460" i="1"/>
  <c r="J460" i="1"/>
  <c r="K460" i="1"/>
  <c r="L460" i="1"/>
  <c r="M460" i="1"/>
  <c r="N460" i="1"/>
  <c r="O460" i="1"/>
  <c r="P460" i="1"/>
  <c r="Q460" i="1"/>
  <c r="R460" i="1"/>
  <c r="S460" i="1"/>
  <c r="T460" i="1"/>
  <c r="U460" i="1"/>
  <c r="V460" i="1"/>
  <c r="W460" i="1"/>
  <c r="X460" i="1"/>
  <c r="Z460" i="1"/>
  <c r="E458" i="1"/>
  <c r="F458" i="1"/>
  <c r="G458" i="1"/>
  <c r="H458" i="1"/>
  <c r="I458" i="1"/>
  <c r="J458" i="1"/>
  <c r="K458" i="1"/>
  <c r="L458" i="1"/>
  <c r="M458" i="1"/>
  <c r="N458" i="1"/>
  <c r="O458" i="1"/>
  <c r="P458" i="1"/>
  <c r="Q458" i="1"/>
  <c r="R458" i="1"/>
  <c r="S458" i="1"/>
  <c r="T458" i="1"/>
  <c r="U458" i="1"/>
  <c r="V458" i="1"/>
  <c r="W458" i="1"/>
  <c r="X458" i="1"/>
  <c r="Z458" i="1"/>
  <c r="E305" i="1"/>
  <c r="F305" i="1"/>
  <c r="G305" i="1"/>
  <c r="H305" i="1"/>
  <c r="I305" i="1"/>
  <c r="J305" i="1"/>
  <c r="K305" i="1"/>
  <c r="L305" i="1"/>
  <c r="M305" i="1"/>
  <c r="N305" i="1"/>
  <c r="O305" i="1"/>
  <c r="P305" i="1"/>
  <c r="Q305" i="1"/>
  <c r="R305" i="1"/>
  <c r="S305" i="1"/>
  <c r="T305" i="1"/>
  <c r="U305" i="1"/>
  <c r="V305" i="1"/>
  <c r="W305" i="1"/>
  <c r="X305" i="1"/>
  <c r="Z305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S303" i="1"/>
  <c r="T303" i="1"/>
  <c r="U303" i="1"/>
  <c r="V303" i="1"/>
  <c r="W303" i="1"/>
  <c r="X303" i="1"/>
  <c r="Z303" i="1"/>
  <c r="E301" i="1"/>
  <c r="F301" i="1"/>
  <c r="G301" i="1"/>
  <c r="H301" i="1"/>
  <c r="I301" i="1"/>
  <c r="J301" i="1"/>
  <c r="K301" i="1"/>
  <c r="L301" i="1"/>
  <c r="M301" i="1"/>
  <c r="N301" i="1"/>
  <c r="O301" i="1"/>
  <c r="P301" i="1"/>
  <c r="Q301" i="1"/>
  <c r="R301" i="1"/>
  <c r="S301" i="1"/>
  <c r="T301" i="1"/>
  <c r="U301" i="1"/>
  <c r="V301" i="1"/>
  <c r="W301" i="1"/>
  <c r="X301" i="1"/>
  <c r="Z301" i="1"/>
  <c r="E299" i="1"/>
  <c r="F299" i="1"/>
  <c r="G299" i="1"/>
  <c r="H299" i="1"/>
  <c r="I299" i="1"/>
  <c r="J299" i="1"/>
  <c r="K299" i="1"/>
  <c r="L299" i="1"/>
  <c r="M299" i="1"/>
  <c r="N299" i="1"/>
  <c r="O299" i="1"/>
  <c r="P299" i="1"/>
  <c r="Q299" i="1"/>
  <c r="R299" i="1"/>
  <c r="S299" i="1"/>
  <c r="T299" i="1"/>
  <c r="U299" i="1"/>
  <c r="V299" i="1"/>
  <c r="W299" i="1"/>
  <c r="X299" i="1"/>
  <c r="Z299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Z153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Z151" i="1"/>
  <c r="Z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Z147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Z143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Z141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Z138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Z136" i="1"/>
  <c r="E497" i="1"/>
  <c r="F497" i="1"/>
  <c r="G497" i="1"/>
  <c r="H497" i="1"/>
  <c r="I497" i="1"/>
  <c r="J497" i="1"/>
  <c r="K497" i="1"/>
  <c r="L497" i="1"/>
  <c r="M497" i="1"/>
  <c r="N497" i="1"/>
  <c r="O497" i="1"/>
  <c r="P497" i="1"/>
  <c r="Q497" i="1"/>
  <c r="R497" i="1"/>
  <c r="S497" i="1"/>
  <c r="T497" i="1"/>
  <c r="U497" i="1"/>
  <c r="V497" i="1"/>
  <c r="W497" i="1"/>
  <c r="X497" i="1"/>
  <c r="Z497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Q325" i="1"/>
  <c r="R325" i="1"/>
  <c r="S325" i="1"/>
  <c r="T325" i="1"/>
  <c r="U325" i="1"/>
  <c r="V325" i="1"/>
  <c r="W325" i="1"/>
  <c r="X325" i="1"/>
  <c r="Z325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Z177" i="1"/>
  <c r="Z495" i="1"/>
  <c r="E495" i="1"/>
  <c r="F495" i="1"/>
  <c r="G495" i="1"/>
  <c r="H495" i="1"/>
  <c r="I495" i="1"/>
  <c r="J495" i="1"/>
  <c r="K495" i="1"/>
  <c r="L495" i="1"/>
  <c r="M495" i="1"/>
  <c r="N495" i="1"/>
  <c r="O495" i="1"/>
  <c r="P495" i="1"/>
  <c r="Q495" i="1"/>
  <c r="R495" i="1"/>
  <c r="S495" i="1"/>
  <c r="T495" i="1"/>
  <c r="U495" i="1"/>
  <c r="V495" i="1"/>
  <c r="W495" i="1"/>
  <c r="X495" i="1"/>
  <c r="E493" i="1"/>
  <c r="F493" i="1"/>
  <c r="G493" i="1"/>
  <c r="H493" i="1"/>
  <c r="I493" i="1"/>
  <c r="J493" i="1"/>
  <c r="K493" i="1"/>
  <c r="L493" i="1"/>
  <c r="M493" i="1"/>
  <c r="N493" i="1"/>
  <c r="O493" i="1"/>
  <c r="P493" i="1"/>
  <c r="Q493" i="1"/>
  <c r="R493" i="1"/>
  <c r="S493" i="1"/>
  <c r="T493" i="1"/>
  <c r="U493" i="1"/>
  <c r="V493" i="1"/>
  <c r="W493" i="1"/>
  <c r="X493" i="1"/>
  <c r="Z493" i="1"/>
  <c r="E491" i="1"/>
  <c r="F491" i="1"/>
  <c r="G491" i="1"/>
  <c r="H491" i="1"/>
  <c r="I491" i="1"/>
  <c r="J491" i="1"/>
  <c r="K491" i="1"/>
  <c r="L491" i="1"/>
  <c r="M491" i="1"/>
  <c r="N491" i="1"/>
  <c r="O491" i="1"/>
  <c r="P491" i="1"/>
  <c r="Q491" i="1"/>
  <c r="R491" i="1"/>
  <c r="S491" i="1"/>
  <c r="T491" i="1"/>
  <c r="U491" i="1"/>
  <c r="V491" i="1"/>
  <c r="W491" i="1"/>
  <c r="X491" i="1"/>
  <c r="Z491" i="1"/>
  <c r="E489" i="1"/>
  <c r="F489" i="1"/>
  <c r="G489" i="1"/>
  <c r="H489" i="1"/>
  <c r="I489" i="1"/>
  <c r="J489" i="1"/>
  <c r="K489" i="1"/>
  <c r="L489" i="1"/>
  <c r="M489" i="1"/>
  <c r="N489" i="1"/>
  <c r="O489" i="1"/>
  <c r="P489" i="1"/>
  <c r="Q489" i="1"/>
  <c r="R489" i="1"/>
  <c r="S489" i="1"/>
  <c r="T489" i="1"/>
  <c r="U489" i="1"/>
  <c r="V489" i="1"/>
  <c r="W489" i="1"/>
  <c r="X489" i="1"/>
  <c r="Z489" i="1"/>
  <c r="E322" i="1"/>
  <c r="F322" i="1"/>
  <c r="G322" i="1"/>
  <c r="H322" i="1"/>
  <c r="I322" i="1"/>
  <c r="J322" i="1"/>
  <c r="K322" i="1"/>
  <c r="L322" i="1"/>
  <c r="M322" i="1"/>
  <c r="N322" i="1"/>
  <c r="O322" i="1"/>
  <c r="P322" i="1"/>
  <c r="Q322" i="1"/>
  <c r="R322" i="1"/>
  <c r="S322" i="1"/>
  <c r="T322" i="1"/>
  <c r="U322" i="1"/>
  <c r="V322" i="1"/>
  <c r="W322" i="1"/>
  <c r="X322" i="1"/>
  <c r="Z322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Z175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Z173" i="1"/>
  <c r="E487" i="1"/>
  <c r="F487" i="1"/>
  <c r="G487" i="1"/>
  <c r="H487" i="1"/>
  <c r="I487" i="1"/>
  <c r="J487" i="1"/>
  <c r="K487" i="1"/>
  <c r="L487" i="1"/>
  <c r="M487" i="1"/>
  <c r="N487" i="1"/>
  <c r="O487" i="1"/>
  <c r="P487" i="1"/>
  <c r="Q487" i="1"/>
  <c r="R487" i="1"/>
  <c r="S487" i="1"/>
  <c r="T487" i="1"/>
  <c r="U487" i="1"/>
  <c r="V487" i="1"/>
  <c r="W487" i="1"/>
  <c r="X487" i="1"/>
  <c r="Z487" i="1"/>
  <c r="E485" i="1"/>
  <c r="F485" i="1"/>
  <c r="G485" i="1"/>
  <c r="H485" i="1"/>
  <c r="I485" i="1"/>
  <c r="J485" i="1"/>
  <c r="K485" i="1"/>
  <c r="L485" i="1"/>
  <c r="M485" i="1"/>
  <c r="N485" i="1"/>
  <c r="O485" i="1"/>
  <c r="P485" i="1"/>
  <c r="Q485" i="1"/>
  <c r="R485" i="1"/>
  <c r="S485" i="1"/>
  <c r="T485" i="1"/>
  <c r="U485" i="1"/>
  <c r="V485" i="1"/>
  <c r="W485" i="1"/>
  <c r="X485" i="1"/>
  <c r="Z485" i="1"/>
  <c r="E481" i="1"/>
  <c r="F481" i="1"/>
  <c r="G481" i="1"/>
  <c r="H481" i="1"/>
  <c r="I481" i="1"/>
  <c r="J481" i="1"/>
  <c r="K481" i="1"/>
  <c r="L481" i="1"/>
  <c r="M481" i="1"/>
  <c r="N481" i="1"/>
  <c r="O481" i="1"/>
  <c r="P481" i="1"/>
  <c r="Q481" i="1"/>
  <c r="R481" i="1"/>
  <c r="S481" i="1"/>
  <c r="T481" i="1"/>
  <c r="U481" i="1"/>
  <c r="V481" i="1"/>
  <c r="W481" i="1"/>
  <c r="X481" i="1"/>
  <c r="Z481" i="1"/>
  <c r="E479" i="1"/>
  <c r="F479" i="1"/>
  <c r="G479" i="1"/>
  <c r="H479" i="1"/>
  <c r="I479" i="1"/>
  <c r="J479" i="1"/>
  <c r="K479" i="1"/>
  <c r="L479" i="1"/>
  <c r="M479" i="1"/>
  <c r="N479" i="1"/>
  <c r="O479" i="1"/>
  <c r="P479" i="1"/>
  <c r="Q479" i="1"/>
  <c r="R479" i="1"/>
  <c r="S479" i="1"/>
  <c r="T479" i="1"/>
  <c r="U479" i="1"/>
  <c r="V479" i="1"/>
  <c r="W479" i="1"/>
  <c r="X479" i="1"/>
  <c r="Z479" i="1"/>
  <c r="E319" i="1"/>
  <c r="F319" i="1"/>
  <c r="G319" i="1"/>
  <c r="H319" i="1"/>
  <c r="I319" i="1"/>
  <c r="J319" i="1"/>
  <c r="K319" i="1"/>
  <c r="L319" i="1"/>
  <c r="M319" i="1"/>
  <c r="N319" i="1"/>
  <c r="O319" i="1"/>
  <c r="P319" i="1"/>
  <c r="Q319" i="1"/>
  <c r="R319" i="1"/>
  <c r="S319" i="1"/>
  <c r="T319" i="1"/>
  <c r="U319" i="1"/>
  <c r="V319" i="1"/>
  <c r="W319" i="1"/>
  <c r="X319" i="1"/>
  <c r="Z319" i="1"/>
  <c r="E317" i="1"/>
  <c r="F317" i="1"/>
  <c r="G317" i="1"/>
  <c r="H317" i="1"/>
  <c r="I317" i="1"/>
  <c r="J317" i="1"/>
  <c r="K317" i="1"/>
  <c r="L317" i="1"/>
  <c r="M317" i="1"/>
  <c r="N317" i="1"/>
  <c r="O317" i="1"/>
  <c r="P317" i="1"/>
  <c r="Q317" i="1"/>
  <c r="R317" i="1"/>
  <c r="S317" i="1"/>
  <c r="T317" i="1"/>
  <c r="U317" i="1"/>
  <c r="V317" i="1"/>
  <c r="W317" i="1"/>
  <c r="X317" i="1"/>
  <c r="Z317" i="1"/>
  <c r="E315" i="1"/>
  <c r="F315" i="1"/>
  <c r="G315" i="1"/>
  <c r="H315" i="1"/>
  <c r="I315" i="1"/>
  <c r="J315" i="1"/>
  <c r="K315" i="1"/>
  <c r="L315" i="1"/>
  <c r="M315" i="1"/>
  <c r="N315" i="1"/>
  <c r="O315" i="1"/>
  <c r="P315" i="1"/>
  <c r="Q315" i="1"/>
  <c r="R315" i="1"/>
  <c r="S315" i="1"/>
  <c r="T315" i="1"/>
  <c r="U315" i="1"/>
  <c r="V315" i="1"/>
  <c r="W315" i="1"/>
  <c r="X315" i="1"/>
  <c r="Z315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Z171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Z168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Z166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Z164" i="1"/>
  <c r="E473" i="1"/>
  <c r="F473" i="1"/>
  <c r="G473" i="1"/>
  <c r="H473" i="1"/>
  <c r="I473" i="1"/>
  <c r="J473" i="1"/>
  <c r="K473" i="1"/>
  <c r="L473" i="1"/>
  <c r="M473" i="1"/>
  <c r="N473" i="1"/>
  <c r="O473" i="1"/>
  <c r="P473" i="1"/>
  <c r="Q473" i="1"/>
  <c r="R473" i="1"/>
  <c r="S473" i="1"/>
  <c r="T473" i="1"/>
  <c r="U473" i="1"/>
  <c r="V473" i="1"/>
  <c r="W473" i="1"/>
  <c r="X473" i="1"/>
  <c r="Z473" i="1"/>
  <c r="E310" i="1"/>
  <c r="F310" i="1"/>
  <c r="G310" i="1"/>
  <c r="H310" i="1"/>
  <c r="I310" i="1"/>
  <c r="J310" i="1"/>
  <c r="K310" i="1"/>
  <c r="L310" i="1"/>
  <c r="M310" i="1"/>
  <c r="N310" i="1"/>
  <c r="O310" i="1"/>
  <c r="P310" i="1"/>
  <c r="Q310" i="1"/>
  <c r="R310" i="1"/>
  <c r="S310" i="1"/>
  <c r="T310" i="1"/>
  <c r="U310" i="1"/>
  <c r="V310" i="1"/>
  <c r="W310" i="1"/>
  <c r="X310" i="1"/>
  <c r="Z310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Z157" i="1"/>
  <c r="E471" i="1"/>
  <c r="F471" i="1"/>
  <c r="G471" i="1"/>
  <c r="H471" i="1"/>
  <c r="I471" i="1"/>
  <c r="J471" i="1"/>
  <c r="K471" i="1"/>
  <c r="L471" i="1"/>
  <c r="M471" i="1"/>
  <c r="N471" i="1"/>
  <c r="O471" i="1"/>
  <c r="P471" i="1"/>
  <c r="Q471" i="1"/>
  <c r="R471" i="1"/>
  <c r="S471" i="1"/>
  <c r="T471" i="1"/>
  <c r="U471" i="1"/>
  <c r="V471" i="1"/>
  <c r="W471" i="1"/>
  <c r="X471" i="1"/>
  <c r="Z471" i="1"/>
  <c r="E308" i="1"/>
  <c r="F308" i="1"/>
  <c r="G308" i="1"/>
  <c r="H308" i="1"/>
  <c r="I308" i="1"/>
  <c r="J308" i="1"/>
  <c r="K308" i="1"/>
  <c r="L308" i="1"/>
  <c r="M308" i="1"/>
  <c r="N308" i="1"/>
  <c r="O308" i="1"/>
  <c r="P308" i="1"/>
  <c r="Q308" i="1"/>
  <c r="R308" i="1"/>
  <c r="S308" i="1"/>
  <c r="T308" i="1"/>
  <c r="U308" i="1"/>
  <c r="V308" i="1"/>
  <c r="W308" i="1"/>
  <c r="X308" i="1"/>
  <c r="Z308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Z155" i="1"/>
  <c r="E456" i="1"/>
  <c r="F456" i="1"/>
  <c r="G456" i="1"/>
  <c r="H456" i="1"/>
  <c r="I456" i="1"/>
  <c r="J456" i="1"/>
  <c r="K456" i="1"/>
  <c r="L456" i="1"/>
  <c r="M456" i="1"/>
  <c r="N456" i="1"/>
  <c r="O456" i="1"/>
  <c r="P456" i="1"/>
  <c r="Q456" i="1"/>
  <c r="R456" i="1"/>
  <c r="S456" i="1"/>
  <c r="T456" i="1"/>
  <c r="U456" i="1"/>
  <c r="V456" i="1"/>
  <c r="W456" i="1"/>
  <c r="X456" i="1"/>
  <c r="Z456" i="1"/>
  <c r="E296" i="1"/>
  <c r="F296" i="1"/>
  <c r="G296" i="1"/>
  <c r="H296" i="1"/>
  <c r="I296" i="1"/>
  <c r="J296" i="1"/>
  <c r="K296" i="1"/>
  <c r="L296" i="1"/>
  <c r="M296" i="1"/>
  <c r="N296" i="1"/>
  <c r="O296" i="1"/>
  <c r="P296" i="1"/>
  <c r="Q296" i="1"/>
  <c r="R296" i="1"/>
  <c r="S296" i="1"/>
  <c r="T296" i="1"/>
  <c r="U296" i="1"/>
  <c r="V296" i="1"/>
  <c r="W296" i="1"/>
  <c r="X296" i="1"/>
  <c r="Z296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Z133" i="1"/>
  <c r="E454" i="1"/>
  <c r="F454" i="1"/>
  <c r="G454" i="1"/>
  <c r="H454" i="1"/>
  <c r="I454" i="1"/>
  <c r="J454" i="1"/>
  <c r="K454" i="1"/>
  <c r="L454" i="1"/>
  <c r="M454" i="1"/>
  <c r="N454" i="1"/>
  <c r="O454" i="1"/>
  <c r="P454" i="1"/>
  <c r="Q454" i="1"/>
  <c r="R454" i="1"/>
  <c r="S454" i="1"/>
  <c r="T454" i="1"/>
  <c r="U454" i="1"/>
  <c r="V454" i="1"/>
  <c r="W454" i="1"/>
  <c r="X454" i="1"/>
  <c r="Z454" i="1"/>
  <c r="E452" i="1"/>
  <c r="F452" i="1"/>
  <c r="G452" i="1"/>
  <c r="H452" i="1"/>
  <c r="I452" i="1"/>
  <c r="J452" i="1"/>
  <c r="K452" i="1"/>
  <c r="L452" i="1"/>
  <c r="M452" i="1"/>
  <c r="N452" i="1"/>
  <c r="O452" i="1"/>
  <c r="P452" i="1"/>
  <c r="Q452" i="1"/>
  <c r="R452" i="1"/>
  <c r="S452" i="1"/>
  <c r="T452" i="1"/>
  <c r="U452" i="1"/>
  <c r="V452" i="1"/>
  <c r="W452" i="1"/>
  <c r="X452" i="1"/>
  <c r="Z452" i="1"/>
  <c r="E450" i="1"/>
  <c r="F450" i="1"/>
  <c r="G450" i="1"/>
  <c r="H450" i="1"/>
  <c r="I450" i="1"/>
  <c r="J450" i="1"/>
  <c r="K450" i="1"/>
  <c r="L450" i="1"/>
  <c r="M450" i="1"/>
  <c r="N450" i="1"/>
  <c r="O450" i="1"/>
  <c r="P450" i="1"/>
  <c r="Q450" i="1"/>
  <c r="R450" i="1"/>
  <c r="S450" i="1"/>
  <c r="T450" i="1"/>
  <c r="U450" i="1"/>
  <c r="V450" i="1"/>
  <c r="W450" i="1"/>
  <c r="X450" i="1"/>
  <c r="Z450" i="1"/>
  <c r="E448" i="1"/>
  <c r="F448" i="1"/>
  <c r="G448" i="1"/>
  <c r="H448" i="1"/>
  <c r="I448" i="1"/>
  <c r="J448" i="1"/>
  <c r="K448" i="1"/>
  <c r="L448" i="1"/>
  <c r="M448" i="1"/>
  <c r="N448" i="1"/>
  <c r="O448" i="1"/>
  <c r="P448" i="1"/>
  <c r="Q448" i="1"/>
  <c r="R448" i="1"/>
  <c r="S448" i="1"/>
  <c r="T448" i="1"/>
  <c r="U448" i="1"/>
  <c r="V448" i="1"/>
  <c r="W448" i="1"/>
  <c r="X448" i="1"/>
  <c r="Z448" i="1"/>
  <c r="E293" i="1"/>
  <c r="F293" i="1"/>
  <c r="G293" i="1"/>
  <c r="H293" i="1"/>
  <c r="I293" i="1"/>
  <c r="J293" i="1"/>
  <c r="K293" i="1"/>
  <c r="L293" i="1"/>
  <c r="M293" i="1"/>
  <c r="N293" i="1"/>
  <c r="O293" i="1"/>
  <c r="P293" i="1"/>
  <c r="Q293" i="1"/>
  <c r="R293" i="1"/>
  <c r="S293" i="1"/>
  <c r="T293" i="1"/>
  <c r="U293" i="1"/>
  <c r="V293" i="1"/>
  <c r="W293" i="1"/>
  <c r="X293" i="1"/>
  <c r="Z293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Z130" i="1"/>
  <c r="E446" i="1"/>
  <c r="F446" i="1"/>
  <c r="G446" i="1"/>
  <c r="H446" i="1"/>
  <c r="I446" i="1"/>
  <c r="J446" i="1"/>
  <c r="K446" i="1"/>
  <c r="L446" i="1"/>
  <c r="M446" i="1"/>
  <c r="N446" i="1"/>
  <c r="O446" i="1"/>
  <c r="P446" i="1"/>
  <c r="Q446" i="1"/>
  <c r="R446" i="1"/>
  <c r="S446" i="1"/>
  <c r="T446" i="1"/>
  <c r="U446" i="1"/>
  <c r="V446" i="1"/>
  <c r="W446" i="1"/>
  <c r="X446" i="1"/>
  <c r="Z446" i="1"/>
  <c r="E444" i="1"/>
  <c r="F444" i="1"/>
  <c r="G444" i="1"/>
  <c r="H444" i="1"/>
  <c r="I444" i="1"/>
  <c r="J444" i="1"/>
  <c r="K444" i="1"/>
  <c r="L444" i="1"/>
  <c r="M444" i="1"/>
  <c r="N444" i="1"/>
  <c r="O444" i="1"/>
  <c r="P444" i="1"/>
  <c r="Q444" i="1"/>
  <c r="R444" i="1"/>
  <c r="S444" i="1"/>
  <c r="T444" i="1"/>
  <c r="U444" i="1"/>
  <c r="V444" i="1"/>
  <c r="W444" i="1"/>
  <c r="X444" i="1"/>
  <c r="Z444" i="1"/>
  <c r="E442" i="1"/>
  <c r="F442" i="1"/>
  <c r="G442" i="1"/>
  <c r="H442" i="1"/>
  <c r="I442" i="1"/>
  <c r="J442" i="1"/>
  <c r="K442" i="1"/>
  <c r="L442" i="1"/>
  <c r="M442" i="1"/>
  <c r="N442" i="1"/>
  <c r="O442" i="1"/>
  <c r="P442" i="1"/>
  <c r="Q442" i="1"/>
  <c r="R442" i="1"/>
  <c r="S442" i="1"/>
  <c r="T442" i="1"/>
  <c r="U442" i="1"/>
  <c r="V442" i="1"/>
  <c r="W442" i="1"/>
  <c r="X442" i="1"/>
  <c r="Z442" i="1"/>
  <c r="E291" i="1"/>
  <c r="F291" i="1"/>
  <c r="G291" i="1"/>
  <c r="H291" i="1"/>
  <c r="I291" i="1"/>
  <c r="J291" i="1"/>
  <c r="K291" i="1"/>
  <c r="L291" i="1"/>
  <c r="M291" i="1"/>
  <c r="N291" i="1"/>
  <c r="O291" i="1"/>
  <c r="P291" i="1"/>
  <c r="Q291" i="1"/>
  <c r="R291" i="1"/>
  <c r="S291" i="1"/>
  <c r="T291" i="1"/>
  <c r="U291" i="1"/>
  <c r="V291" i="1"/>
  <c r="W291" i="1"/>
  <c r="X291" i="1"/>
  <c r="Z291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R289" i="1"/>
  <c r="S289" i="1"/>
  <c r="T289" i="1"/>
  <c r="U289" i="1"/>
  <c r="V289" i="1"/>
  <c r="W289" i="1"/>
  <c r="X289" i="1"/>
  <c r="Z289" i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Z287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Z128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Z125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Z123" i="1"/>
  <c r="E440" i="1"/>
  <c r="F440" i="1"/>
  <c r="G440" i="1"/>
  <c r="H440" i="1"/>
  <c r="I440" i="1"/>
  <c r="J440" i="1"/>
  <c r="K440" i="1"/>
  <c r="L440" i="1"/>
  <c r="M440" i="1"/>
  <c r="N440" i="1"/>
  <c r="O440" i="1"/>
  <c r="P440" i="1"/>
  <c r="Q440" i="1"/>
  <c r="R440" i="1"/>
  <c r="S440" i="1"/>
  <c r="T440" i="1"/>
  <c r="U440" i="1"/>
  <c r="V440" i="1"/>
  <c r="W440" i="1"/>
  <c r="X440" i="1"/>
  <c r="Z440" i="1"/>
  <c r="E438" i="1"/>
  <c r="F438" i="1"/>
  <c r="G438" i="1"/>
  <c r="H438" i="1"/>
  <c r="I438" i="1"/>
  <c r="J438" i="1"/>
  <c r="K438" i="1"/>
  <c r="L438" i="1"/>
  <c r="M438" i="1"/>
  <c r="N438" i="1"/>
  <c r="O438" i="1"/>
  <c r="P438" i="1"/>
  <c r="Q438" i="1"/>
  <c r="R438" i="1"/>
  <c r="S438" i="1"/>
  <c r="T438" i="1"/>
  <c r="U438" i="1"/>
  <c r="V438" i="1"/>
  <c r="W438" i="1"/>
  <c r="X438" i="1"/>
  <c r="Z438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V432" i="1"/>
  <c r="W432" i="1"/>
  <c r="X432" i="1"/>
  <c r="Z432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T285" i="1"/>
  <c r="U285" i="1"/>
  <c r="V285" i="1"/>
  <c r="W285" i="1"/>
  <c r="X285" i="1"/>
  <c r="Z285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Q280" i="1"/>
  <c r="R280" i="1"/>
  <c r="S280" i="1"/>
  <c r="T280" i="1"/>
  <c r="U280" i="1"/>
  <c r="V280" i="1"/>
  <c r="W280" i="1"/>
  <c r="X280" i="1"/>
  <c r="Z280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Z121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Z119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Z115" i="1"/>
  <c r="E430" i="1"/>
  <c r="F430" i="1"/>
  <c r="G430" i="1"/>
  <c r="H430" i="1"/>
  <c r="I430" i="1"/>
  <c r="J430" i="1"/>
  <c r="K430" i="1"/>
  <c r="L430" i="1"/>
  <c r="M430" i="1"/>
  <c r="N430" i="1"/>
  <c r="O430" i="1"/>
  <c r="P430" i="1"/>
  <c r="Q430" i="1"/>
  <c r="R430" i="1"/>
  <c r="S430" i="1"/>
  <c r="T430" i="1"/>
  <c r="U430" i="1"/>
  <c r="V430" i="1"/>
  <c r="W430" i="1"/>
  <c r="X430" i="1"/>
  <c r="Z430" i="1"/>
  <c r="E428" i="1"/>
  <c r="F428" i="1"/>
  <c r="G428" i="1"/>
  <c r="H428" i="1"/>
  <c r="I428" i="1"/>
  <c r="J428" i="1"/>
  <c r="K428" i="1"/>
  <c r="L428" i="1"/>
  <c r="M428" i="1"/>
  <c r="N428" i="1"/>
  <c r="O428" i="1"/>
  <c r="P428" i="1"/>
  <c r="Q428" i="1"/>
  <c r="R428" i="1"/>
  <c r="S428" i="1"/>
  <c r="T428" i="1"/>
  <c r="U428" i="1"/>
  <c r="V428" i="1"/>
  <c r="W428" i="1"/>
  <c r="X428" i="1"/>
  <c r="Z42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Z278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Z113" i="1"/>
  <c r="E424" i="1"/>
  <c r="F424" i="1"/>
  <c r="G424" i="1"/>
  <c r="H424" i="1"/>
  <c r="I424" i="1"/>
  <c r="J424" i="1"/>
  <c r="K424" i="1"/>
  <c r="L424" i="1"/>
  <c r="M424" i="1"/>
  <c r="N424" i="1"/>
  <c r="O424" i="1"/>
  <c r="P424" i="1"/>
  <c r="Q424" i="1"/>
  <c r="R424" i="1"/>
  <c r="S424" i="1"/>
  <c r="T424" i="1"/>
  <c r="U424" i="1"/>
  <c r="V424" i="1"/>
  <c r="W424" i="1"/>
  <c r="X424" i="1"/>
  <c r="Z424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Z111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Z276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Z274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Z109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V426" i="1"/>
  <c r="W426" i="1"/>
  <c r="X426" i="1"/>
  <c r="Z426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Z107" i="1"/>
  <c r="E421" i="1"/>
  <c r="F421" i="1"/>
  <c r="G421" i="1"/>
  <c r="H421" i="1"/>
  <c r="I421" i="1"/>
  <c r="J421" i="1"/>
  <c r="K421" i="1"/>
  <c r="L421" i="1"/>
  <c r="M421" i="1"/>
  <c r="N421" i="1"/>
  <c r="O421" i="1"/>
  <c r="P421" i="1"/>
  <c r="Q421" i="1"/>
  <c r="R421" i="1"/>
  <c r="S421" i="1"/>
  <c r="T421" i="1"/>
  <c r="U421" i="1"/>
  <c r="V421" i="1"/>
  <c r="W421" i="1"/>
  <c r="X421" i="1"/>
  <c r="Z42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Z271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Z105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Z103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Z99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Q358" i="1"/>
  <c r="R358" i="1"/>
  <c r="S358" i="1"/>
  <c r="T358" i="1"/>
  <c r="U358" i="1"/>
  <c r="V358" i="1"/>
  <c r="W358" i="1"/>
  <c r="X358" i="1"/>
  <c r="Z35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Z208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Z43" i="1"/>
  <c r="E391" i="1"/>
  <c r="F391" i="1"/>
  <c r="G391" i="1"/>
  <c r="H391" i="1"/>
  <c r="I391" i="1"/>
  <c r="J391" i="1"/>
  <c r="K391" i="1"/>
  <c r="L391" i="1"/>
  <c r="M391" i="1"/>
  <c r="N391" i="1"/>
  <c r="O391" i="1"/>
  <c r="P391" i="1"/>
  <c r="Q391" i="1"/>
  <c r="R391" i="1"/>
  <c r="S391" i="1"/>
  <c r="T391" i="1"/>
  <c r="U391" i="1"/>
  <c r="V391" i="1"/>
  <c r="W391" i="1"/>
  <c r="X391" i="1"/>
  <c r="Y391" i="1"/>
  <c r="Z39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Y241" i="1"/>
  <c r="Z241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E364" i="1"/>
  <c r="F364" i="1"/>
  <c r="G364" i="1"/>
  <c r="H364" i="1"/>
  <c r="I364" i="1"/>
  <c r="J364" i="1"/>
  <c r="K364" i="1"/>
  <c r="L364" i="1"/>
  <c r="M364" i="1"/>
  <c r="N364" i="1"/>
  <c r="O364" i="1"/>
  <c r="P364" i="1"/>
  <c r="Q364" i="1"/>
  <c r="R364" i="1"/>
  <c r="S364" i="1"/>
  <c r="T364" i="1"/>
  <c r="U364" i="1"/>
  <c r="V364" i="1"/>
  <c r="W364" i="1"/>
  <c r="X364" i="1"/>
  <c r="Z364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Z213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Z47" i="1"/>
  <c r="E328" i="1"/>
  <c r="F328" i="1"/>
  <c r="G328" i="1"/>
  <c r="H328" i="1"/>
  <c r="I328" i="1"/>
  <c r="J328" i="1"/>
  <c r="K328" i="1"/>
  <c r="L328" i="1"/>
  <c r="M328" i="1"/>
  <c r="N328" i="1"/>
  <c r="O328" i="1"/>
  <c r="P328" i="1"/>
  <c r="Q328" i="1"/>
  <c r="R328" i="1"/>
  <c r="S328" i="1"/>
  <c r="T328" i="1"/>
  <c r="U328" i="1"/>
  <c r="V328" i="1"/>
  <c r="W328" i="1"/>
  <c r="X328" i="1"/>
  <c r="Y328" i="1"/>
  <c r="Z328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T180" i="1" l="1"/>
  <c r="H180" i="1"/>
  <c r="R327" i="1"/>
  <c r="F327" i="1"/>
  <c r="W17" i="1"/>
  <c r="K17" i="1"/>
  <c r="E17" i="1"/>
  <c r="Q17" i="1"/>
  <c r="N17" i="1"/>
  <c r="U17" i="1"/>
  <c r="I17" i="1"/>
  <c r="T17" i="1"/>
  <c r="H17" i="1"/>
  <c r="S17" i="1"/>
  <c r="G17" i="1"/>
  <c r="R17" i="1"/>
  <c r="F17" i="1"/>
  <c r="V17" i="1"/>
  <c r="P17" i="1"/>
  <c r="O17" i="1"/>
  <c r="J17" i="1"/>
  <c r="M17" i="1"/>
  <c r="Z17" i="1"/>
  <c r="X17" i="1"/>
  <c r="L17" i="1"/>
  <c r="Q327" i="1"/>
  <c r="E327" i="1"/>
  <c r="P327" i="1"/>
  <c r="S180" i="1"/>
  <c r="V180" i="1"/>
  <c r="G180" i="1"/>
  <c r="J180" i="1"/>
  <c r="S327" i="1"/>
  <c r="G327" i="1"/>
  <c r="M327" i="1"/>
  <c r="Z180" i="1"/>
  <c r="M180" i="1"/>
  <c r="U180" i="1"/>
  <c r="I180" i="1"/>
  <c r="R180" i="1"/>
  <c r="F180" i="1"/>
  <c r="Q180" i="1"/>
  <c r="E180" i="1"/>
  <c r="O327" i="1"/>
  <c r="P180" i="1"/>
  <c r="Z327" i="1"/>
  <c r="N327" i="1"/>
  <c r="O180" i="1"/>
  <c r="N180" i="1"/>
  <c r="X327" i="1"/>
  <c r="L327" i="1"/>
  <c r="W327" i="1"/>
  <c r="K327" i="1"/>
  <c r="X180" i="1"/>
  <c r="L180" i="1"/>
  <c r="V327" i="1"/>
  <c r="J327" i="1"/>
  <c r="W180" i="1"/>
  <c r="K180" i="1"/>
  <c r="U327" i="1"/>
  <c r="I327" i="1"/>
  <c r="T327" i="1"/>
  <c r="H327" i="1"/>
  <c r="D19" i="1"/>
  <c r="Y154" i="1"/>
  <c r="Y153" i="1" s="1"/>
  <c r="J16" i="1" l="1"/>
  <c r="V16" i="1"/>
  <c r="M16" i="1"/>
  <c r="S16" i="1"/>
  <c r="G16" i="1"/>
  <c r="Z16" i="1"/>
  <c r="F16" i="1"/>
  <c r="R16" i="1"/>
  <c r="H16" i="1"/>
  <c r="P16" i="1"/>
  <c r="E16" i="1"/>
  <c r="N16" i="1"/>
  <c r="L16" i="1"/>
  <c r="X16" i="1"/>
  <c r="T16" i="1"/>
  <c r="U16" i="1"/>
  <c r="O16" i="1"/>
  <c r="Q16" i="1"/>
  <c r="K16" i="1"/>
  <c r="W16" i="1"/>
  <c r="I16" i="1"/>
  <c r="Y459" i="1"/>
  <c r="Y458" i="1" s="1"/>
  <c r="Y150" i="1"/>
  <c r="Y483" i="1"/>
  <c r="D483" i="1" s="1"/>
  <c r="Y480" i="1"/>
  <c r="Y479" i="1" s="1"/>
  <c r="Y318" i="1"/>
  <c r="Y317" i="1" s="1"/>
  <c r="Y118" i="1"/>
  <c r="Y106" i="1"/>
  <c r="Y105" i="1" s="1"/>
  <c r="Y226" i="1"/>
  <c r="D226" i="1" s="1"/>
  <c r="Y44" i="1"/>
  <c r="Y45" i="1"/>
  <c r="Y46" i="1"/>
  <c r="Y362" i="1"/>
  <c r="Y363" i="1"/>
  <c r="Y100" i="1"/>
  <c r="Y101" i="1"/>
  <c r="Y102" i="1"/>
  <c r="Y273" i="1"/>
  <c r="Y110" i="1"/>
  <c r="Y109" i="1" s="1"/>
  <c r="Y277" i="1"/>
  <c r="Y276" i="1" s="1"/>
  <c r="Y112" i="1"/>
  <c r="Y111" i="1" s="1"/>
  <c r="Y117" i="1"/>
  <c r="Y281" i="1"/>
  <c r="Y283" i="1"/>
  <c r="Y284" i="1"/>
  <c r="Y441" i="1"/>
  <c r="Y440" i="1" s="1"/>
  <c r="Y124" i="1"/>
  <c r="Y123" i="1" s="1"/>
  <c r="Y129" i="1"/>
  <c r="Y128" i="1" s="1"/>
  <c r="Y288" i="1"/>
  <c r="Y287" i="1" s="1"/>
  <c r="Y290" i="1"/>
  <c r="Y289" i="1" s="1"/>
  <c r="Y292" i="1"/>
  <c r="Y291" i="1" s="1"/>
  <c r="Y294" i="1"/>
  <c r="Y449" i="1"/>
  <c r="Y448" i="1" s="1"/>
  <c r="Y453" i="1"/>
  <c r="Y452" i="1" s="1"/>
  <c r="Y455" i="1"/>
  <c r="Y454" i="1" s="1"/>
  <c r="Y134" i="1"/>
  <c r="Y159" i="1"/>
  <c r="Y160" i="1"/>
  <c r="Y163" i="1"/>
  <c r="Y312" i="1"/>
  <c r="Y313" i="1"/>
  <c r="Y314" i="1"/>
  <c r="Y478" i="1"/>
  <c r="Y165" i="1"/>
  <c r="Y164" i="1" s="1"/>
  <c r="Y167" i="1"/>
  <c r="Y166" i="1" s="1"/>
  <c r="Y169" i="1"/>
  <c r="Y170" i="1"/>
  <c r="Y320" i="1"/>
  <c r="Y321" i="1"/>
  <c r="Y482" i="1"/>
  <c r="Y323" i="1"/>
  <c r="Y324" i="1"/>
  <c r="Y492" i="1"/>
  <c r="Y491" i="1" s="1"/>
  <c r="Y496" i="1"/>
  <c r="Y495" i="1" s="1"/>
  <c r="Y179" i="1"/>
  <c r="Y139" i="1"/>
  <c r="Y140" i="1"/>
  <c r="Y142" i="1"/>
  <c r="Y141" i="1" s="1"/>
  <c r="Y144" i="1"/>
  <c r="Y145" i="1"/>
  <c r="Y148" i="1"/>
  <c r="Y147" i="1" s="1"/>
  <c r="Y152" i="1"/>
  <c r="Y151" i="1" s="1"/>
  <c r="Y302" i="1"/>
  <c r="Y301" i="1" s="1"/>
  <c r="Y307" i="1"/>
  <c r="Y461" i="1"/>
  <c r="Y462" i="1"/>
  <c r="Y463" i="1"/>
  <c r="Y464" i="1"/>
  <c r="Y466" i="1"/>
  <c r="Y465" i="1" s="1"/>
  <c r="Y470" i="1"/>
  <c r="Y469" i="1" s="1"/>
  <c r="Y63" i="1"/>
  <c r="Y65" i="1"/>
  <c r="Y66" i="1"/>
  <c r="Y68" i="1"/>
  <c r="Y69" i="1"/>
  <c r="Y232" i="1"/>
  <c r="Y233" i="1"/>
  <c r="Y240" i="1"/>
  <c r="Y380" i="1"/>
  <c r="Y381" i="1"/>
  <c r="Y382" i="1"/>
  <c r="Y383" i="1"/>
  <c r="Y384" i="1"/>
  <c r="Y388" i="1"/>
  <c r="Y390" i="1"/>
  <c r="Y275" i="1"/>
  <c r="Y274" i="1" s="1"/>
  <c r="Y433" i="1"/>
  <c r="Y126" i="1"/>
  <c r="Y161" i="1"/>
  <c r="Y174" i="1"/>
  <c r="Y173" i="1" s="1"/>
  <c r="Y490" i="1"/>
  <c r="Y489" i="1" s="1"/>
  <c r="Y146" i="1"/>
  <c r="Y236" i="1"/>
  <c r="Y319" i="1" l="1"/>
  <c r="D318" i="1"/>
  <c r="Y143" i="1"/>
  <c r="Y322" i="1"/>
  <c r="Y43" i="1"/>
  <c r="Y138" i="1"/>
  <c r="Y460" i="1"/>
  <c r="Y168" i="1"/>
  <c r="Y99" i="1"/>
  <c r="D150" i="1"/>
  <c r="Y149" i="1"/>
  <c r="Y282" i="1"/>
  <c r="D282" i="1" s="1"/>
  <c r="Y228" i="1"/>
  <c r="D228" i="1" s="1"/>
  <c r="Y220" i="1"/>
  <c r="D220" i="1" s="1"/>
  <c r="Y370" i="1"/>
  <c r="D370" i="1" s="1"/>
  <c r="Y222" i="1"/>
  <c r="D222" i="1" s="1"/>
  <c r="Y52" i="1"/>
  <c r="D52" i="1" s="1"/>
  <c r="Y369" i="1"/>
  <c r="D369" i="1" s="1"/>
  <c r="Y221" i="1"/>
  <c r="D221" i="1" s="1"/>
  <c r="Y51" i="1"/>
  <c r="D51" i="1" s="1"/>
  <c r="Y225" i="1"/>
  <c r="D225" i="1" s="1"/>
  <c r="Y224" i="1"/>
  <c r="D224" i="1" s="1"/>
  <c r="Y50" i="1"/>
  <c r="D50" i="1" s="1"/>
  <c r="Y368" i="1"/>
  <c r="D368" i="1" s="1"/>
  <c r="Y218" i="1"/>
  <c r="D218" i="1" s="1"/>
  <c r="Y371" i="1"/>
  <c r="D371" i="1" s="1"/>
  <c r="Y55" i="1"/>
  <c r="D55" i="1" s="1"/>
  <c r="Y223" i="1"/>
  <c r="D223" i="1" s="1"/>
  <c r="Y367" i="1"/>
  <c r="Y217" i="1"/>
  <c r="D217" i="1" s="1"/>
  <c r="Y54" i="1"/>
  <c r="D54" i="1" s="1"/>
  <c r="Y375" i="1"/>
  <c r="D375" i="1" s="1"/>
  <c r="Y372" i="1"/>
  <c r="D372" i="1" s="1"/>
  <c r="Y366" i="1"/>
  <c r="D366" i="1" s="1"/>
  <c r="Y215" i="1"/>
  <c r="D215" i="1" s="1"/>
  <c r="Y365" i="1"/>
  <c r="Y214" i="1"/>
  <c r="Y374" i="1"/>
  <c r="Y216" i="1"/>
  <c r="D216" i="1" s="1"/>
  <c r="Y53" i="1"/>
  <c r="D53" i="1" s="1"/>
  <c r="Y378" i="1"/>
  <c r="Y58" i="1"/>
  <c r="D58" i="1" s="1"/>
  <c r="Y373" i="1"/>
  <c r="Y377" i="1"/>
  <c r="Y229" i="1"/>
  <c r="D229" i="1" s="1"/>
  <c r="Y57" i="1"/>
  <c r="D57" i="1" s="1"/>
  <c r="Y376" i="1"/>
  <c r="Y227" i="1"/>
  <c r="D227" i="1" s="1"/>
  <c r="Y56" i="1"/>
  <c r="D56" i="1" s="1"/>
  <c r="Y49" i="1"/>
  <c r="D49" i="1" s="1"/>
  <c r="Y48" i="1"/>
  <c r="D380" i="1"/>
  <c r="D65" i="1"/>
  <c r="D459" i="1"/>
  <c r="D480" i="1"/>
  <c r="D314" i="1"/>
  <c r="Y231" i="1"/>
  <c r="D129" i="1"/>
  <c r="D145" i="1"/>
  <c r="D106" i="1"/>
  <c r="D118" i="1"/>
  <c r="D461" i="1"/>
  <c r="Y127" i="1"/>
  <c r="D127" i="1" s="1"/>
  <c r="Y451" i="1"/>
  <c r="Y162" i="1"/>
  <c r="D162" i="1" s="1"/>
  <c r="D100" i="1"/>
  <c r="D463" i="1"/>
  <c r="D160" i="1"/>
  <c r="Y425" i="1"/>
  <c r="Y488" i="1"/>
  <c r="D384" i="1"/>
  <c r="D144" i="1"/>
  <c r="D324" i="1"/>
  <c r="D124" i="1"/>
  <c r="D101" i="1"/>
  <c r="Y209" i="1"/>
  <c r="Y104" i="1"/>
  <c r="Y114" i="1"/>
  <c r="Y286" i="1"/>
  <c r="Y311" i="1"/>
  <c r="Y172" i="1"/>
  <c r="Y494" i="1"/>
  <c r="Y385" i="1"/>
  <c r="D385" i="1" s="1"/>
  <c r="Y122" i="1"/>
  <c r="D148" i="1"/>
  <c r="Y67" i="1"/>
  <c r="D67" i="1" s="1"/>
  <c r="D174" i="1"/>
  <c r="D288" i="1"/>
  <c r="D462" i="1"/>
  <c r="D233" i="1"/>
  <c r="Y210" i="1"/>
  <c r="D210" i="1" s="1"/>
  <c r="Y272" i="1"/>
  <c r="Y279" i="1"/>
  <c r="D292" i="1"/>
  <c r="Y316" i="1"/>
  <c r="Y468" i="1"/>
  <c r="Y234" i="1"/>
  <c r="D234" i="1" s="1"/>
  <c r="Y386" i="1"/>
  <c r="D386" i="1" s="1"/>
  <c r="D161" i="1"/>
  <c r="D126" i="1"/>
  <c r="D382" i="1"/>
  <c r="D142" i="1"/>
  <c r="Y211" i="1"/>
  <c r="D211" i="1" s="1"/>
  <c r="Y429" i="1"/>
  <c r="Y434" i="1"/>
  <c r="D434" i="1" s="1"/>
  <c r="Y443" i="1"/>
  <c r="Y135" i="1"/>
  <c r="D135" i="1" s="1"/>
  <c r="Y178" i="1"/>
  <c r="D154" i="1"/>
  <c r="Y235" i="1"/>
  <c r="D235" i="1" s="1"/>
  <c r="Y387" i="1"/>
  <c r="D387" i="1" s="1"/>
  <c r="D110" i="1"/>
  <c r="D381" i="1"/>
  <c r="D169" i="1"/>
  <c r="D134" i="1"/>
  <c r="D290" i="1"/>
  <c r="D283" i="1"/>
  <c r="D363" i="1"/>
  <c r="D45" i="1"/>
  <c r="Y212" i="1"/>
  <c r="D212" i="1" s="1"/>
  <c r="Y422" i="1"/>
  <c r="Y431" i="1"/>
  <c r="Y435" i="1"/>
  <c r="D435" i="1" s="1"/>
  <c r="Y445" i="1"/>
  <c r="Y297" i="1"/>
  <c r="Y474" i="1"/>
  <c r="Y300" i="1"/>
  <c r="Y60" i="1"/>
  <c r="D152" i="1"/>
  <c r="D236" i="1"/>
  <c r="D455" i="1"/>
  <c r="D470" i="1"/>
  <c r="D140" i="1"/>
  <c r="D496" i="1"/>
  <c r="D313" i="1"/>
  <c r="D273" i="1"/>
  <c r="D44" i="1"/>
  <c r="Y359" i="1"/>
  <c r="Y423" i="1"/>
  <c r="D423" i="1" s="1"/>
  <c r="Y116" i="1"/>
  <c r="Y436" i="1"/>
  <c r="D436" i="1" s="1"/>
  <c r="Y447" i="1"/>
  <c r="Y298" i="1"/>
  <c r="D298" i="1" s="1"/>
  <c r="Y475" i="1"/>
  <c r="D475" i="1" s="1"/>
  <c r="Y326" i="1"/>
  <c r="Y61" i="1"/>
  <c r="D61" i="1" s="1"/>
  <c r="Y237" i="1"/>
  <c r="D237" i="1" s="1"/>
  <c r="Y389" i="1"/>
  <c r="D389" i="1" s="1"/>
  <c r="D165" i="1"/>
  <c r="D388" i="1"/>
  <c r="Y295" i="1"/>
  <c r="D295" i="1" s="1"/>
  <c r="D323" i="1"/>
  <c r="D146" i="1"/>
  <c r="D112" i="1"/>
  <c r="D139" i="1"/>
  <c r="D275" i="1"/>
  <c r="D69" i="1"/>
  <c r="D167" i="1"/>
  <c r="D312" i="1"/>
  <c r="D281" i="1"/>
  <c r="Y360" i="1"/>
  <c r="D360" i="1" s="1"/>
  <c r="Y108" i="1"/>
  <c r="Y437" i="1"/>
  <c r="D437" i="1" s="1"/>
  <c r="Y131" i="1"/>
  <c r="Y457" i="1"/>
  <c r="Y476" i="1"/>
  <c r="D476" i="1" s="1"/>
  <c r="Y484" i="1"/>
  <c r="D484" i="1" s="1"/>
  <c r="Y498" i="1"/>
  <c r="Y304" i="1"/>
  <c r="Y62" i="1"/>
  <c r="D62" i="1" s="1"/>
  <c r="Y238" i="1"/>
  <c r="D238" i="1" s="1"/>
  <c r="D453" i="1"/>
  <c r="D466" i="1"/>
  <c r="D383" i="1"/>
  <c r="D321" i="1"/>
  <c r="D68" i="1"/>
  <c r="D179" i="1"/>
  <c r="D449" i="1"/>
  <c r="D433" i="1"/>
  <c r="D390" i="1"/>
  <c r="D320" i="1"/>
  <c r="Y361" i="1"/>
  <c r="D361" i="1" s="1"/>
  <c r="Y427" i="1"/>
  <c r="D427" i="1" s="1"/>
  <c r="Y120" i="1"/>
  <c r="Y439" i="1"/>
  <c r="Y132" i="1"/>
  <c r="D132" i="1" s="1"/>
  <c r="Y158" i="1"/>
  <c r="Y477" i="1"/>
  <c r="D477" i="1" s="1"/>
  <c r="Y486" i="1"/>
  <c r="Y137" i="1"/>
  <c r="Y306" i="1"/>
  <c r="Y64" i="1"/>
  <c r="D64" i="1" s="1"/>
  <c r="Y239" i="1"/>
  <c r="D239" i="1" s="1"/>
  <c r="D66" i="1"/>
  <c r="D492" i="1"/>
  <c r="D163" i="1"/>
  <c r="D478" i="1"/>
  <c r="D464" i="1"/>
  <c r="D302" i="1"/>
  <c r="D102" i="1"/>
  <c r="D159" i="1"/>
  <c r="D117" i="1"/>
  <c r="D46" i="1"/>
  <c r="D232" i="1"/>
  <c r="D170" i="1"/>
  <c r="D294" i="1"/>
  <c r="D441" i="1"/>
  <c r="D284" i="1"/>
  <c r="D240" i="1"/>
  <c r="D482" i="1"/>
  <c r="D277" i="1"/>
  <c r="D362" i="1"/>
  <c r="D307" i="1"/>
  <c r="U268" i="3"/>
  <c r="D365" i="1" l="1"/>
  <c r="Y364" i="1"/>
  <c r="D214" i="1"/>
  <c r="Y481" i="1"/>
  <c r="Y47" i="1"/>
  <c r="D429" i="1"/>
  <c r="Y428" i="1"/>
  <c r="D486" i="1"/>
  <c r="Y485" i="1"/>
  <c r="D457" i="1"/>
  <c r="Y456" i="1"/>
  <c r="D279" i="1"/>
  <c r="Y278" i="1"/>
  <c r="D172" i="1"/>
  <c r="Y171" i="1"/>
  <c r="D425" i="1"/>
  <c r="Y424" i="1"/>
  <c r="Y230" i="1"/>
  <c r="D108" i="1"/>
  <c r="Y107" i="1"/>
  <c r="D359" i="1"/>
  <c r="Y358" i="1"/>
  <c r="D474" i="1"/>
  <c r="Y473" i="1"/>
  <c r="D114" i="1"/>
  <c r="Y113" i="1"/>
  <c r="Y432" i="1"/>
  <c r="D60" i="1"/>
  <c r="Y59" i="1"/>
  <c r="D158" i="1"/>
  <c r="Y157" i="1"/>
  <c r="D439" i="1"/>
  <c r="Y438" i="1"/>
  <c r="D297" i="1"/>
  <c r="Y296" i="1"/>
  <c r="D104" i="1"/>
  <c r="Y103" i="1"/>
  <c r="D120" i="1"/>
  <c r="Y119" i="1"/>
  <c r="D445" i="1"/>
  <c r="Y444" i="1"/>
  <c r="D209" i="1"/>
  <c r="Y208" i="1"/>
  <c r="D451" i="1"/>
  <c r="Y450" i="1"/>
  <c r="Y125" i="1"/>
  <c r="D311" i="1"/>
  <c r="Y310" i="1"/>
  <c r="D286" i="1"/>
  <c r="Y285" i="1"/>
  <c r="Y426" i="1"/>
  <c r="D272" i="1"/>
  <c r="Y271" i="1"/>
  <c r="D431" i="1"/>
  <c r="Y430" i="1"/>
  <c r="Y293" i="1"/>
  <c r="D131" i="1"/>
  <c r="Y130" i="1"/>
  <c r="D304" i="1"/>
  <c r="Y303" i="1"/>
  <c r="D326" i="1"/>
  <c r="Y325" i="1"/>
  <c r="D422" i="1"/>
  <c r="Y421" i="1"/>
  <c r="D498" i="1"/>
  <c r="Y497" i="1"/>
  <c r="D178" i="1"/>
  <c r="Y177" i="1"/>
  <c r="D468" i="1"/>
  <c r="Y467" i="1"/>
  <c r="D122" i="1"/>
  <c r="Y121" i="1"/>
  <c r="Y280" i="1"/>
  <c r="D300" i="1"/>
  <c r="Y299" i="1"/>
  <c r="D306" i="1"/>
  <c r="Y305" i="1"/>
  <c r="D316" i="1"/>
  <c r="Y315" i="1"/>
  <c r="Y379" i="1"/>
  <c r="D116" i="1"/>
  <c r="Y115" i="1"/>
  <c r="D137" i="1"/>
  <c r="Y136" i="1"/>
  <c r="D447" i="1"/>
  <c r="Y446" i="1"/>
  <c r="D443" i="1"/>
  <c r="Y442" i="1"/>
  <c r="D494" i="1"/>
  <c r="Y493" i="1"/>
  <c r="D488" i="1"/>
  <c r="Y487" i="1"/>
  <c r="Y133" i="1"/>
  <c r="D48" i="1"/>
  <c r="D378" i="1"/>
  <c r="D373" i="1"/>
  <c r="D377" i="1"/>
  <c r="D376" i="1"/>
  <c r="D367" i="1"/>
  <c r="D374" i="1"/>
  <c r="Y219" i="1"/>
  <c r="D219" i="1" s="1"/>
  <c r="D231" i="1"/>
  <c r="S56" i="3"/>
  <c r="S57" i="3"/>
  <c r="S58" i="3"/>
  <c r="S59" i="3"/>
  <c r="S60" i="3"/>
  <c r="S61" i="3"/>
  <c r="S62" i="3"/>
  <c r="S63" i="3"/>
  <c r="S64" i="3"/>
  <c r="S65" i="3"/>
  <c r="S66" i="3"/>
  <c r="S227" i="3"/>
  <c r="S228" i="3"/>
  <c r="S229" i="3"/>
  <c r="S230" i="3"/>
  <c r="S231" i="3"/>
  <c r="S232" i="3"/>
  <c r="S233" i="3"/>
  <c r="S234" i="3"/>
  <c r="S235" i="3"/>
  <c r="S236" i="3"/>
  <c r="S237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T58" i="3"/>
  <c r="T59" i="3"/>
  <c r="T60" i="3"/>
  <c r="T61" i="3"/>
  <c r="T62" i="3"/>
  <c r="T63" i="3"/>
  <c r="T64" i="3"/>
  <c r="T65" i="3"/>
  <c r="T66" i="3"/>
  <c r="T229" i="3"/>
  <c r="T230" i="3"/>
  <c r="T231" i="3"/>
  <c r="T232" i="3"/>
  <c r="T233" i="3"/>
  <c r="T234" i="3"/>
  <c r="T235" i="3"/>
  <c r="T236" i="3"/>
  <c r="T237" i="3"/>
  <c r="T378" i="3"/>
  <c r="T379" i="3"/>
  <c r="T380" i="3"/>
  <c r="T381" i="3"/>
  <c r="T382" i="3"/>
  <c r="T383" i="3"/>
  <c r="T384" i="3"/>
  <c r="T385" i="3"/>
  <c r="T386" i="3"/>
  <c r="T387" i="3"/>
  <c r="E91" i="2"/>
  <c r="U227" i="3" l="1"/>
  <c r="Y213" i="1"/>
  <c r="K376" i="3"/>
  <c r="J376" i="3"/>
  <c r="T377" i="3"/>
  <c r="U376" i="3" s="1"/>
  <c r="I376" i="3"/>
  <c r="K227" i="3"/>
  <c r="J227" i="3"/>
  <c r="T228" i="3"/>
  <c r="I227" i="3"/>
  <c r="K56" i="3"/>
  <c r="J56" i="3"/>
  <c r="T57" i="3"/>
  <c r="I56" i="3"/>
  <c r="D63" i="1"/>
  <c r="T227" i="3" l="1"/>
  <c r="T376" i="3"/>
  <c r="T56" i="3"/>
  <c r="D230" i="1"/>
  <c r="D59" i="1"/>
  <c r="D379" i="1"/>
  <c r="T173" i="3"/>
  <c r="S173" i="3"/>
  <c r="S172" i="3" s="1"/>
  <c r="P172" i="3"/>
  <c r="Q172" i="3"/>
  <c r="R172" i="3"/>
  <c r="J172" i="3"/>
  <c r="K172" i="3"/>
  <c r="I172" i="3"/>
  <c r="Y176" i="1"/>
  <c r="Y175" i="1" s="1"/>
  <c r="I67" i="3"/>
  <c r="I238" i="3"/>
  <c r="I388" i="3"/>
  <c r="I100" i="3"/>
  <c r="I102" i="3"/>
  <c r="I104" i="3"/>
  <c r="I423" i="3"/>
  <c r="I106" i="3"/>
  <c r="I271" i="3"/>
  <c r="I273" i="3"/>
  <c r="I108" i="3"/>
  <c r="I421" i="3"/>
  <c r="I110" i="3"/>
  <c r="I275" i="3"/>
  <c r="I425" i="3"/>
  <c r="I427" i="3"/>
  <c r="I116" i="3"/>
  <c r="I118" i="3"/>
  <c r="I282" i="3"/>
  <c r="I435" i="3"/>
  <c r="I437" i="3"/>
  <c r="I120" i="3"/>
  <c r="I125" i="3"/>
  <c r="I284" i="3"/>
  <c r="I286" i="3"/>
  <c r="I288" i="3"/>
  <c r="I439" i="3"/>
  <c r="I441" i="3"/>
  <c r="I443" i="3"/>
  <c r="I445" i="3"/>
  <c r="I447" i="3"/>
  <c r="I449" i="3"/>
  <c r="I451" i="3"/>
  <c r="I453" i="3"/>
  <c r="I152" i="3"/>
  <c r="I305" i="3"/>
  <c r="I468" i="3"/>
  <c r="I161" i="3"/>
  <c r="I163" i="3"/>
  <c r="I168" i="3"/>
  <c r="I312" i="3"/>
  <c r="I314" i="3"/>
  <c r="I476" i="3"/>
  <c r="I482" i="3"/>
  <c r="I484" i="3"/>
  <c r="I170" i="3"/>
  <c r="I486" i="3"/>
  <c r="I488" i="3"/>
  <c r="I490" i="3"/>
  <c r="I492" i="3"/>
  <c r="I322" i="3"/>
  <c r="I494" i="3"/>
  <c r="I133" i="3"/>
  <c r="I138" i="3"/>
  <c r="I144" i="3"/>
  <c r="I146" i="3"/>
  <c r="I148" i="3"/>
  <c r="I150" i="3"/>
  <c r="I296" i="3"/>
  <c r="I298" i="3"/>
  <c r="I300" i="3"/>
  <c r="I455" i="3"/>
  <c r="I462" i="3"/>
  <c r="I464" i="3"/>
  <c r="I466" i="3"/>
  <c r="J67" i="3"/>
  <c r="K67" i="3"/>
  <c r="J238" i="3"/>
  <c r="K238" i="3"/>
  <c r="J388" i="3"/>
  <c r="K388" i="3"/>
  <c r="J100" i="3"/>
  <c r="K100" i="3"/>
  <c r="J102" i="3"/>
  <c r="K102" i="3"/>
  <c r="J104" i="3"/>
  <c r="K104" i="3"/>
  <c r="J423" i="3"/>
  <c r="K423" i="3"/>
  <c r="J106" i="3"/>
  <c r="K106" i="3"/>
  <c r="J271" i="3"/>
  <c r="K271" i="3"/>
  <c r="J273" i="3"/>
  <c r="K273" i="3"/>
  <c r="J108" i="3"/>
  <c r="K108" i="3"/>
  <c r="J421" i="3"/>
  <c r="K421" i="3"/>
  <c r="J110" i="3"/>
  <c r="K110" i="3"/>
  <c r="J275" i="3"/>
  <c r="K275" i="3"/>
  <c r="J425" i="3"/>
  <c r="K425" i="3"/>
  <c r="J427" i="3"/>
  <c r="K427" i="3"/>
  <c r="J116" i="3"/>
  <c r="K116" i="3"/>
  <c r="J118" i="3"/>
  <c r="K118" i="3"/>
  <c r="J282" i="3"/>
  <c r="K282" i="3"/>
  <c r="J435" i="3"/>
  <c r="K435" i="3"/>
  <c r="J437" i="3"/>
  <c r="K437" i="3"/>
  <c r="J120" i="3"/>
  <c r="K120" i="3"/>
  <c r="J125" i="3"/>
  <c r="K125" i="3"/>
  <c r="J284" i="3"/>
  <c r="K284" i="3"/>
  <c r="J286" i="3"/>
  <c r="K286" i="3"/>
  <c r="J288" i="3"/>
  <c r="K288" i="3"/>
  <c r="J439" i="3"/>
  <c r="K439" i="3"/>
  <c r="J441" i="3"/>
  <c r="K441" i="3"/>
  <c r="J443" i="3"/>
  <c r="K443" i="3"/>
  <c r="J445" i="3"/>
  <c r="K445" i="3"/>
  <c r="J447" i="3"/>
  <c r="K447" i="3"/>
  <c r="J449" i="3"/>
  <c r="K449" i="3"/>
  <c r="J451" i="3"/>
  <c r="K451" i="3"/>
  <c r="J453" i="3"/>
  <c r="K453" i="3"/>
  <c r="J152" i="3"/>
  <c r="K152" i="3"/>
  <c r="J305" i="3"/>
  <c r="K305" i="3"/>
  <c r="J468" i="3"/>
  <c r="K468" i="3"/>
  <c r="J161" i="3"/>
  <c r="K161" i="3"/>
  <c r="J163" i="3"/>
  <c r="K163" i="3"/>
  <c r="J168" i="3"/>
  <c r="K168" i="3"/>
  <c r="J312" i="3"/>
  <c r="K312" i="3"/>
  <c r="J314" i="3"/>
  <c r="K314" i="3"/>
  <c r="J476" i="3"/>
  <c r="K476" i="3"/>
  <c r="J482" i="3"/>
  <c r="K482" i="3"/>
  <c r="J484" i="3"/>
  <c r="K484" i="3"/>
  <c r="J170" i="3"/>
  <c r="K170" i="3"/>
  <c r="J486" i="3"/>
  <c r="K486" i="3"/>
  <c r="J488" i="3"/>
  <c r="K488" i="3"/>
  <c r="J490" i="3"/>
  <c r="K490" i="3"/>
  <c r="J492" i="3"/>
  <c r="K492" i="3"/>
  <c r="J322" i="3"/>
  <c r="K322" i="3"/>
  <c r="J494" i="3"/>
  <c r="K494" i="3"/>
  <c r="J133" i="3"/>
  <c r="K133" i="3"/>
  <c r="J138" i="3"/>
  <c r="K138" i="3"/>
  <c r="J144" i="3"/>
  <c r="K144" i="3"/>
  <c r="J146" i="3"/>
  <c r="K146" i="3"/>
  <c r="J148" i="3"/>
  <c r="K148" i="3"/>
  <c r="J150" i="3"/>
  <c r="K150" i="3"/>
  <c r="J296" i="3"/>
  <c r="K296" i="3"/>
  <c r="J298" i="3"/>
  <c r="K298" i="3"/>
  <c r="J300" i="3"/>
  <c r="K300" i="3"/>
  <c r="J455" i="3"/>
  <c r="K455" i="3"/>
  <c r="J462" i="3"/>
  <c r="K462" i="3"/>
  <c r="J464" i="3"/>
  <c r="K464" i="3"/>
  <c r="J466" i="3"/>
  <c r="K466" i="3"/>
  <c r="D176" i="1" l="1"/>
  <c r="B90" i="2"/>
  <c r="G90" i="2" s="1"/>
  <c r="B88" i="2"/>
  <c r="G88" i="2" s="1"/>
  <c r="B89" i="2"/>
  <c r="G89" i="2" s="1"/>
  <c r="T172" i="3"/>
  <c r="J130" i="3"/>
  <c r="I127" i="3"/>
  <c r="I130" i="3"/>
  <c r="K290" i="3"/>
  <c r="K277" i="3"/>
  <c r="K316" i="3"/>
  <c r="K130" i="3"/>
  <c r="K418" i="3"/>
  <c r="I174" i="3"/>
  <c r="J316" i="3"/>
  <c r="J418" i="3"/>
  <c r="J457" i="3"/>
  <c r="J290" i="3"/>
  <c r="J277" i="3"/>
  <c r="K457" i="3"/>
  <c r="K470" i="3"/>
  <c r="J470" i="3"/>
  <c r="I122" i="3"/>
  <c r="K174" i="3"/>
  <c r="J174" i="3"/>
  <c r="I319" i="3"/>
  <c r="K307" i="3"/>
  <c r="K154" i="3"/>
  <c r="K293" i="3"/>
  <c r="I418" i="3"/>
  <c r="J135" i="3"/>
  <c r="J307" i="3"/>
  <c r="J293" i="3"/>
  <c r="K165" i="3"/>
  <c r="K122" i="3"/>
  <c r="I429" i="3"/>
  <c r="J154" i="3"/>
  <c r="I478" i="3"/>
  <c r="I44" i="3"/>
  <c r="I154" i="3"/>
  <c r="I470" i="3"/>
  <c r="I290" i="3"/>
  <c r="I307" i="3"/>
  <c r="I293" i="3"/>
  <c r="I277" i="3"/>
  <c r="K361" i="3"/>
  <c r="K140" i="3"/>
  <c r="K40" i="3"/>
  <c r="J429" i="3"/>
  <c r="J40" i="3"/>
  <c r="I457" i="3"/>
  <c r="I316" i="3"/>
  <c r="K268" i="3"/>
  <c r="K325" i="3"/>
  <c r="I140" i="3"/>
  <c r="I96" i="3"/>
  <c r="I40" i="3"/>
  <c r="K429" i="3"/>
  <c r="J140" i="3"/>
  <c r="J268" i="3"/>
  <c r="I325" i="3"/>
  <c r="J361" i="3"/>
  <c r="K96" i="3"/>
  <c r="J96" i="3"/>
  <c r="K127" i="3"/>
  <c r="J127" i="3"/>
  <c r="J325" i="3"/>
  <c r="K302" i="3"/>
  <c r="J302" i="3"/>
  <c r="I178" i="3"/>
  <c r="J319" i="3"/>
  <c r="J478" i="3"/>
  <c r="J44" i="3"/>
  <c r="I135" i="3"/>
  <c r="K135" i="3"/>
  <c r="K205" i="3"/>
  <c r="K210" i="3"/>
  <c r="I165" i="3"/>
  <c r="I112" i="3"/>
  <c r="I361" i="3"/>
  <c r="K319" i="3"/>
  <c r="K478" i="3"/>
  <c r="K44" i="3"/>
  <c r="I302" i="3"/>
  <c r="J205" i="3"/>
  <c r="J210" i="3"/>
  <c r="K112" i="3"/>
  <c r="J165" i="3"/>
  <c r="J122" i="3"/>
  <c r="J112" i="3"/>
  <c r="I268" i="3"/>
  <c r="I205" i="3"/>
  <c r="I210" i="3"/>
  <c r="I15" i="3"/>
  <c r="J15" i="3"/>
  <c r="J178" i="3"/>
  <c r="K178" i="3"/>
  <c r="K15" i="3"/>
  <c r="T16" i="3"/>
  <c r="T17" i="3"/>
  <c r="U15" i="3" s="1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179" i="3"/>
  <c r="T180" i="3"/>
  <c r="T181" i="3"/>
  <c r="T182" i="3"/>
  <c r="T183" i="3"/>
  <c r="T184" i="3"/>
  <c r="T185" i="3"/>
  <c r="T186" i="3"/>
  <c r="U178" i="3" s="1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326" i="3"/>
  <c r="T327" i="3"/>
  <c r="T329" i="3"/>
  <c r="T330" i="3"/>
  <c r="T331" i="3"/>
  <c r="T332" i="3"/>
  <c r="T333" i="3"/>
  <c r="T334" i="3"/>
  <c r="T335" i="3"/>
  <c r="T336" i="3"/>
  <c r="T337" i="3"/>
  <c r="T338" i="3"/>
  <c r="T32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45" i="3"/>
  <c r="T46" i="3"/>
  <c r="T47" i="3"/>
  <c r="T48" i="3"/>
  <c r="T49" i="3"/>
  <c r="T50" i="3"/>
  <c r="T51" i="3"/>
  <c r="T52" i="3"/>
  <c r="T53" i="3"/>
  <c r="T54" i="3"/>
  <c r="T55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68" i="3"/>
  <c r="T239" i="3"/>
  <c r="T389" i="3"/>
  <c r="T41" i="3"/>
  <c r="T42" i="3"/>
  <c r="T43" i="3"/>
  <c r="T206" i="3"/>
  <c r="T207" i="3"/>
  <c r="T208" i="3"/>
  <c r="T209" i="3"/>
  <c r="T356" i="3"/>
  <c r="T357" i="3"/>
  <c r="T358" i="3"/>
  <c r="T359" i="3"/>
  <c r="T360" i="3"/>
  <c r="T97" i="3"/>
  <c r="T98" i="3"/>
  <c r="T99" i="3"/>
  <c r="T101" i="3"/>
  <c r="T103" i="3"/>
  <c r="T269" i="3"/>
  <c r="T270" i="3"/>
  <c r="T419" i="3"/>
  <c r="T420" i="3"/>
  <c r="T105" i="3"/>
  <c r="T424" i="3"/>
  <c r="T107" i="3"/>
  <c r="T272" i="3"/>
  <c r="T274" i="3"/>
  <c r="T109" i="3"/>
  <c r="T422" i="3"/>
  <c r="T111" i="3"/>
  <c r="T276" i="3"/>
  <c r="T426" i="3"/>
  <c r="T428" i="3"/>
  <c r="T113" i="3"/>
  <c r="T114" i="3"/>
  <c r="T115" i="3"/>
  <c r="T117" i="3"/>
  <c r="T119" i="3"/>
  <c r="T278" i="3"/>
  <c r="T279" i="3"/>
  <c r="T280" i="3"/>
  <c r="T281" i="3"/>
  <c r="T283" i="3"/>
  <c r="T430" i="3"/>
  <c r="T431" i="3"/>
  <c r="T432" i="3"/>
  <c r="T433" i="3"/>
  <c r="T434" i="3"/>
  <c r="T436" i="3"/>
  <c r="T438" i="3"/>
  <c r="T121" i="3"/>
  <c r="T123" i="3"/>
  <c r="T124" i="3"/>
  <c r="T126" i="3"/>
  <c r="T285" i="3"/>
  <c r="T287" i="3"/>
  <c r="T289" i="3"/>
  <c r="T440" i="3"/>
  <c r="T442" i="3"/>
  <c r="T444" i="3"/>
  <c r="T128" i="3"/>
  <c r="T129" i="3"/>
  <c r="T291" i="3"/>
  <c r="T292" i="3"/>
  <c r="T446" i="3"/>
  <c r="T448" i="3"/>
  <c r="T450" i="3"/>
  <c r="T452" i="3"/>
  <c r="T131" i="3"/>
  <c r="T132" i="3"/>
  <c r="T294" i="3"/>
  <c r="T295" i="3"/>
  <c r="T454" i="3"/>
  <c r="T153" i="3"/>
  <c r="T306" i="3"/>
  <c r="T469" i="3"/>
  <c r="T155" i="3"/>
  <c r="T156" i="3"/>
  <c r="T157" i="3"/>
  <c r="T158" i="3"/>
  <c r="T159" i="3"/>
  <c r="T160" i="3"/>
  <c r="T308" i="3"/>
  <c r="T309" i="3"/>
  <c r="T310" i="3"/>
  <c r="T311" i="3"/>
  <c r="T471" i="3"/>
  <c r="T472" i="3"/>
  <c r="T473" i="3"/>
  <c r="T474" i="3"/>
  <c r="T475" i="3"/>
  <c r="T162" i="3"/>
  <c r="T164" i="3"/>
  <c r="T166" i="3"/>
  <c r="T167" i="3"/>
  <c r="T169" i="3"/>
  <c r="T313" i="3"/>
  <c r="T315" i="3"/>
  <c r="T317" i="3"/>
  <c r="T318" i="3"/>
  <c r="T477" i="3"/>
  <c r="T479" i="3"/>
  <c r="T480" i="3"/>
  <c r="U478" i="3" s="1"/>
  <c r="T481" i="3"/>
  <c r="T483" i="3"/>
  <c r="T485" i="3"/>
  <c r="T171" i="3"/>
  <c r="T320" i="3"/>
  <c r="T321" i="3"/>
  <c r="T487" i="3"/>
  <c r="T489" i="3"/>
  <c r="T491" i="3"/>
  <c r="T493" i="3"/>
  <c r="T175" i="3"/>
  <c r="T176" i="3"/>
  <c r="T323" i="3"/>
  <c r="T495" i="3"/>
  <c r="T134" i="3"/>
  <c r="T136" i="3"/>
  <c r="T137" i="3"/>
  <c r="T139" i="3"/>
  <c r="T141" i="3"/>
  <c r="T142" i="3"/>
  <c r="T143" i="3"/>
  <c r="T145" i="3"/>
  <c r="T147" i="3"/>
  <c r="T149" i="3"/>
  <c r="T151" i="3"/>
  <c r="T297" i="3"/>
  <c r="T299" i="3"/>
  <c r="T301" i="3"/>
  <c r="T303" i="3"/>
  <c r="T304" i="3"/>
  <c r="T456" i="3"/>
  <c r="T458" i="3"/>
  <c r="T459" i="3"/>
  <c r="T460" i="3"/>
  <c r="T461" i="3"/>
  <c r="T463" i="3"/>
  <c r="T465" i="3"/>
  <c r="T467" i="3"/>
  <c r="U455" i="3" l="1"/>
  <c r="U314" i="3"/>
  <c r="U140" i="3"/>
  <c r="U307" i="3"/>
  <c r="U361" i="3"/>
  <c r="U44" i="3"/>
  <c r="J14" i="3"/>
  <c r="I14" i="3"/>
  <c r="K14" i="3"/>
  <c r="J177" i="3"/>
  <c r="I177" i="3"/>
  <c r="K177" i="3"/>
  <c r="J324" i="3"/>
  <c r="K324" i="3"/>
  <c r="I324" i="3"/>
  <c r="D175" i="1"/>
  <c r="B91" i="2"/>
  <c r="G91" i="2" s="1"/>
  <c r="P466" i="3"/>
  <c r="Q466" i="3"/>
  <c r="R466" i="3"/>
  <c r="P464" i="3"/>
  <c r="Q464" i="3"/>
  <c r="R464" i="3"/>
  <c r="P462" i="3"/>
  <c r="Q462" i="3"/>
  <c r="R462" i="3"/>
  <c r="P457" i="3"/>
  <c r="Q457" i="3"/>
  <c r="R457" i="3"/>
  <c r="P455" i="3"/>
  <c r="Q455" i="3"/>
  <c r="R455" i="3"/>
  <c r="P302" i="3"/>
  <c r="Q302" i="3"/>
  <c r="R302" i="3"/>
  <c r="P300" i="3"/>
  <c r="Q300" i="3"/>
  <c r="R300" i="3"/>
  <c r="P298" i="3"/>
  <c r="Q298" i="3"/>
  <c r="R298" i="3"/>
  <c r="P296" i="3"/>
  <c r="Q296" i="3"/>
  <c r="R296" i="3"/>
  <c r="P150" i="3"/>
  <c r="Q150" i="3"/>
  <c r="R150" i="3"/>
  <c r="P148" i="3"/>
  <c r="Q148" i="3"/>
  <c r="R148" i="3"/>
  <c r="P146" i="3"/>
  <c r="Q146" i="3"/>
  <c r="R146" i="3"/>
  <c r="P144" i="3"/>
  <c r="Q144" i="3"/>
  <c r="R144" i="3"/>
  <c r="P140" i="3"/>
  <c r="Q140" i="3"/>
  <c r="R140" i="3"/>
  <c r="P138" i="3"/>
  <c r="Q138" i="3"/>
  <c r="R138" i="3"/>
  <c r="P135" i="3"/>
  <c r="Q135" i="3"/>
  <c r="R135" i="3"/>
  <c r="P133" i="3"/>
  <c r="Q133" i="3"/>
  <c r="R133" i="3"/>
  <c r="P494" i="3"/>
  <c r="Q494" i="3"/>
  <c r="R494" i="3"/>
  <c r="P322" i="3"/>
  <c r="Q322" i="3"/>
  <c r="R322" i="3"/>
  <c r="P174" i="3"/>
  <c r="Q174" i="3"/>
  <c r="R174" i="3"/>
  <c r="P492" i="3"/>
  <c r="Q492" i="3"/>
  <c r="R492" i="3"/>
  <c r="P490" i="3"/>
  <c r="Q490" i="3"/>
  <c r="R490" i="3"/>
  <c r="P488" i="3"/>
  <c r="Q488" i="3"/>
  <c r="R488" i="3"/>
  <c r="P486" i="3"/>
  <c r="Q486" i="3"/>
  <c r="R486" i="3"/>
  <c r="P319" i="3"/>
  <c r="Q319" i="3"/>
  <c r="R319" i="3"/>
  <c r="P170" i="3"/>
  <c r="Q170" i="3"/>
  <c r="R170" i="3"/>
  <c r="P484" i="3"/>
  <c r="Q484" i="3"/>
  <c r="R484" i="3"/>
  <c r="P482" i="3"/>
  <c r="Q482" i="3"/>
  <c r="R482" i="3"/>
  <c r="P478" i="3"/>
  <c r="Q478" i="3"/>
  <c r="R478" i="3"/>
  <c r="P476" i="3"/>
  <c r="Q476" i="3"/>
  <c r="R476" i="3"/>
  <c r="P316" i="3"/>
  <c r="Q316" i="3"/>
  <c r="R316" i="3"/>
  <c r="P314" i="3"/>
  <c r="Q314" i="3"/>
  <c r="R314" i="3"/>
  <c r="P312" i="3"/>
  <c r="Q312" i="3"/>
  <c r="R312" i="3"/>
  <c r="P168" i="3"/>
  <c r="Q168" i="3"/>
  <c r="R168" i="3"/>
  <c r="P165" i="3"/>
  <c r="Q165" i="3"/>
  <c r="R165" i="3"/>
  <c r="P163" i="3"/>
  <c r="Q163" i="3"/>
  <c r="R163" i="3"/>
  <c r="P161" i="3"/>
  <c r="Q161" i="3"/>
  <c r="R161" i="3"/>
  <c r="P470" i="3"/>
  <c r="Q470" i="3"/>
  <c r="R470" i="3"/>
  <c r="P307" i="3"/>
  <c r="Q307" i="3"/>
  <c r="R307" i="3"/>
  <c r="P154" i="3"/>
  <c r="Q154" i="3"/>
  <c r="R154" i="3"/>
  <c r="P468" i="3"/>
  <c r="Q468" i="3"/>
  <c r="R468" i="3"/>
  <c r="P305" i="3"/>
  <c r="Q305" i="3"/>
  <c r="R305" i="3"/>
  <c r="P152" i="3"/>
  <c r="Q152" i="3"/>
  <c r="R152" i="3"/>
  <c r="P453" i="3"/>
  <c r="Q453" i="3"/>
  <c r="R453" i="3"/>
  <c r="P293" i="3"/>
  <c r="Q293" i="3"/>
  <c r="R293" i="3"/>
  <c r="P130" i="3"/>
  <c r="Q130" i="3"/>
  <c r="R130" i="3"/>
  <c r="P451" i="3"/>
  <c r="Q451" i="3"/>
  <c r="R451" i="3"/>
  <c r="P449" i="3"/>
  <c r="Q449" i="3"/>
  <c r="R449" i="3"/>
  <c r="P447" i="3"/>
  <c r="Q447" i="3"/>
  <c r="R447" i="3"/>
  <c r="P445" i="3"/>
  <c r="Q445" i="3"/>
  <c r="R445" i="3"/>
  <c r="P290" i="3"/>
  <c r="Q290" i="3"/>
  <c r="R290" i="3"/>
  <c r="P443" i="3"/>
  <c r="Q443" i="3"/>
  <c r="R443" i="3"/>
  <c r="P441" i="3"/>
  <c r="Q441" i="3"/>
  <c r="R441" i="3"/>
  <c r="P439" i="3"/>
  <c r="Q439" i="3"/>
  <c r="R439" i="3"/>
  <c r="P288" i="3"/>
  <c r="Q288" i="3"/>
  <c r="R288" i="3"/>
  <c r="P286" i="3"/>
  <c r="Q286" i="3"/>
  <c r="R286" i="3"/>
  <c r="P284" i="3"/>
  <c r="Q284" i="3"/>
  <c r="R284" i="3"/>
  <c r="P125" i="3"/>
  <c r="Q125" i="3"/>
  <c r="R125" i="3"/>
  <c r="P122" i="3"/>
  <c r="Q122" i="3"/>
  <c r="R122" i="3"/>
  <c r="P120" i="3"/>
  <c r="Q120" i="3"/>
  <c r="R120" i="3"/>
  <c r="P437" i="3"/>
  <c r="Q437" i="3"/>
  <c r="R437" i="3"/>
  <c r="P435" i="3"/>
  <c r="Q435" i="3"/>
  <c r="R435" i="3"/>
  <c r="P429" i="3"/>
  <c r="Q429" i="3"/>
  <c r="R429" i="3"/>
  <c r="P282" i="3"/>
  <c r="Q282" i="3"/>
  <c r="R282" i="3"/>
  <c r="P277" i="3"/>
  <c r="Q277" i="3"/>
  <c r="R277" i="3"/>
  <c r="P118" i="3"/>
  <c r="Q118" i="3"/>
  <c r="R118" i="3"/>
  <c r="P116" i="3"/>
  <c r="Q116" i="3"/>
  <c r="R116" i="3"/>
  <c r="P112" i="3"/>
  <c r="Q112" i="3"/>
  <c r="R112" i="3"/>
  <c r="P427" i="3"/>
  <c r="Q427" i="3"/>
  <c r="R427" i="3"/>
  <c r="P425" i="3"/>
  <c r="Q425" i="3"/>
  <c r="R425" i="3"/>
  <c r="P275" i="3"/>
  <c r="Q275" i="3"/>
  <c r="R275" i="3"/>
  <c r="P110" i="3"/>
  <c r="Q110" i="3"/>
  <c r="R110" i="3"/>
  <c r="P421" i="3"/>
  <c r="Q421" i="3"/>
  <c r="R421" i="3"/>
  <c r="P108" i="3"/>
  <c r="Q108" i="3"/>
  <c r="R108" i="3"/>
  <c r="P273" i="3"/>
  <c r="Q273" i="3"/>
  <c r="R273" i="3"/>
  <c r="P271" i="3"/>
  <c r="Q271" i="3"/>
  <c r="R271" i="3"/>
  <c r="P106" i="3"/>
  <c r="Q106" i="3"/>
  <c r="R106" i="3"/>
  <c r="P423" i="3"/>
  <c r="Q423" i="3"/>
  <c r="R423" i="3"/>
  <c r="P104" i="3"/>
  <c r="Q104" i="3"/>
  <c r="R104" i="3"/>
  <c r="P418" i="3"/>
  <c r="Q418" i="3"/>
  <c r="R418" i="3"/>
  <c r="P268" i="3"/>
  <c r="Q268" i="3"/>
  <c r="R268" i="3"/>
  <c r="P102" i="3"/>
  <c r="Q102" i="3"/>
  <c r="R102" i="3"/>
  <c r="P100" i="3"/>
  <c r="Q100" i="3"/>
  <c r="R100" i="3"/>
  <c r="P96" i="3"/>
  <c r="Q96" i="3"/>
  <c r="R96" i="3"/>
  <c r="P355" i="3"/>
  <c r="Q355" i="3"/>
  <c r="R355" i="3"/>
  <c r="P205" i="3"/>
  <c r="Q205" i="3"/>
  <c r="R205" i="3"/>
  <c r="P40" i="3"/>
  <c r="Q40" i="3"/>
  <c r="R40" i="3"/>
  <c r="P388" i="3"/>
  <c r="Q388" i="3"/>
  <c r="R388" i="3"/>
  <c r="P238" i="3"/>
  <c r="Q238" i="3"/>
  <c r="R238" i="3"/>
  <c r="P67" i="3"/>
  <c r="Q67" i="3"/>
  <c r="R67" i="3"/>
  <c r="P361" i="3"/>
  <c r="Q361" i="3"/>
  <c r="R361" i="3"/>
  <c r="P210" i="3"/>
  <c r="Q210" i="3"/>
  <c r="R210" i="3"/>
  <c r="P44" i="3"/>
  <c r="Q44" i="3"/>
  <c r="R44" i="3"/>
  <c r="P325" i="3"/>
  <c r="Q325" i="3"/>
  <c r="R325" i="3"/>
  <c r="P178" i="3"/>
  <c r="Q178" i="3"/>
  <c r="R178" i="3"/>
  <c r="P15" i="3"/>
  <c r="Q15" i="3"/>
  <c r="R15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326" i="3"/>
  <c r="S327" i="3"/>
  <c r="S329" i="3"/>
  <c r="S330" i="3"/>
  <c r="S331" i="3"/>
  <c r="S332" i="3"/>
  <c r="S333" i="3"/>
  <c r="S334" i="3"/>
  <c r="S335" i="3"/>
  <c r="S336" i="3"/>
  <c r="S337" i="3"/>
  <c r="S338" i="3"/>
  <c r="S32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45" i="3"/>
  <c r="S46" i="3"/>
  <c r="S47" i="3"/>
  <c r="S48" i="3"/>
  <c r="S49" i="3"/>
  <c r="S50" i="3"/>
  <c r="S51" i="3"/>
  <c r="S52" i="3"/>
  <c r="S53" i="3"/>
  <c r="S54" i="3"/>
  <c r="S55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68" i="3"/>
  <c r="S67" i="3" s="1"/>
  <c r="S239" i="3"/>
  <c r="S238" i="3" s="1"/>
  <c r="S389" i="3"/>
  <c r="S388" i="3" s="1"/>
  <c r="S41" i="3"/>
  <c r="S42" i="3"/>
  <c r="S43" i="3"/>
  <c r="S206" i="3"/>
  <c r="S207" i="3"/>
  <c r="S208" i="3"/>
  <c r="S209" i="3"/>
  <c r="S356" i="3"/>
  <c r="S357" i="3"/>
  <c r="S358" i="3"/>
  <c r="S359" i="3"/>
  <c r="S360" i="3"/>
  <c r="S97" i="3"/>
  <c r="S98" i="3"/>
  <c r="S99" i="3"/>
  <c r="S101" i="3"/>
  <c r="S100" i="3" s="1"/>
  <c r="S103" i="3"/>
  <c r="S102" i="3" s="1"/>
  <c r="S269" i="3"/>
  <c r="S270" i="3"/>
  <c r="S419" i="3"/>
  <c r="S420" i="3"/>
  <c r="S105" i="3"/>
  <c r="S104" i="3" s="1"/>
  <c r="S424" i="3"/>
  <c r="S423" i="3" s="1"/>
  <c r="S107" i="3"/>
  <c r="S106" i="3" s="1"/>
  <c r="S272" i="3"/>
  <c r="S271" i="3" s="1"/>
  <c r="S274" i="3"/>
  <c r="S273" i="3" s="1"/>
  <c r="S109" i="3"/>
  <c r="S108" i="3" s="1"/>
  <c r="S422" i="3"/>
  <c r="S421" i="3" s="1"/>
  <c r="S111" i="3"/>
  <c r="S110" i="3" s="1"/>
  <c r="S276" i="3"/>
  <c r="S275" i="3" s="1"/>
  <c r="S426" i="3"/>
  <c r="S425" i="3" s="1"/>
  <c r="S428" i="3"/>
  <c r="S427" i="3" s="1"/>
  <c r="S113" i="3"/>
  <c r="S114" i="3"/>
  <c r="S115" i="3"/>
  <c r="S117" i="3"/>
  <c r="S116" i="3" s="1"/>
  <c r="S119" i="3"/>
  <c r="S118" i="3" s="1"/>
  <c r="S278" i="3"/>
  <c r="S279" i="3"/>
  <c r="S280" i="3"/>
  <c r="S281" i="3"/>
  <c r="S283" i="3"/>
  <c r="S282" i="3" s="1"/>
  <c r="S430" i="3"/>
  <c r="S431" i="3"/>
  <c r="S432" i="3"/>
  <c r="S433" i="3"/>
  <c r="S434" i="3"/>
  <c r="S436" i="3"/>
  <c r="S435" i="3" s="1"/>
  <c r="S438" i="3"/>
  <c r="S437" i="3" s="1"/>
  <c r="S121" i="3"/>
  <c r="S120" i="3" s="1"/>
  <c r="S123" i="3"/>
  <c r="S124" i="3"/>
  <c r="S126" i="3"/>
  <c r="S125" i="3" s="1"/>
  <c r="S285" i="3"/>
  <c r="S284" i="3" s="1"/>
  <c r="S287" i="3"/>
  <c r="S286" i="3" s="1"/>
  <c r="S289" i="3"/>
  <c r="S288" i="3" s="1"/>
  <c r="S440" i="3"/>
  <c r="S439" i="3" s="1"/>
  <c r="S442" i="3"/>
  <c r="S441" i="3" s="1"/>
  <c r="S444" i="3"/>
  <c r="S443" i="3" s="1"/>
  <c r="S128" i="3"/>
  <c r="S129" i="3"/>
  <c r="S291" i="3"/>
  <c r="S292" i="3"/>
  <c r="S446" i="3"/>
  <c r="S445" i="3" s="1"/>
  <c r="S448" i="3"/>
  <c r="S447" i="3" s="1"/>
  <c r="S450" i="3"/>
  <c r="S449" i="3" s="1"/>
  <c r="S452" i="3"/>
  <c r="S451" i="3" s="1"/>
  <c r="S131" i="3"/>
  <c r="S132" i="3"/>
  <c r="S294" i="3"/>
  <c r="S295" i="3"/>
  <c r="S454" i="3"/>
  <c r="S453" i="3" s="1"/>
  <c r="S153" i="3"/>
  <c r="S152" i="3" s="1"/>
  <c r="S306" i="3"/>
  <c r="S305" i="3" s="1"/>
  <c r="S469" i="3"/>
  <c r="S468" i="3" s="1"/>
  <c r="S155" i="3"/>
  <c r="S156" i="3"/>
  <c r="S157" i="3"/>
  <c r="S158" i="3"/>
  <c r="S159" i="3"/>
  <c r="S160" i="3"/>
  <c r="S308" i="3"/>
  <c r="S309" i="3"/>
  <c r="S310" i="3"/>
  <c r="S311" i="3"/>
  <c r="S471" i="3"/>
  <c r="S472" i="3"/>
  <c r="S473" i="3"/>
  <c r="S474" i="3"/>
  <c r="S475" i="3"/>
  <c r="S162" i="3"/>
  <c r="S161" i="3" s="1"/>
  <c r="S164" i="3"/>
  <c r="S163" i="3" s="1"/>
  <c r="S166" i="3"/>
  <c r="S167" i="3"/>
  <c r="S169" i="3"/>
  <c r="S168" i="3" s="1"/>
  <c r="S313" i="3"/>
  <c r="S312" i="3" s="1"/>
  <c r="S315" i="3"/>
  <c r="S314" i="3" s="1"/>
  <c r="S317" i="3"/>
  <c r="S318" i="3"/>
  <c r="S477" i="3"/>
  <c r="S476" i="3" s="1"/>
  <c r="S479" i="3"/>
  <c r="S480" i="3"/>
  <c r="S481" i="3"/>
  <c r="S483" i="3"/>
  <c r="S482" i="3" s="1"/>
  <c r="S485" i="3"/>
  <c r="S484" i="3" s="1"/>
  <c r="S171" i="3"/>
  <c r="S170" i="3" s="1"/>
  <c r="S320" i="3"/>
  <c r="S321" i="3"/>
  <c r="S487" i="3"/>
  <c r="S486" i="3" s="1"/>
  <c r="S489" i="3"/>
  <c r="S488" i="3" s="1"/>
  <c r="S491" i="3"/>
  <c r="S490" i="3" s="1"/>
  <c r="S493" i="3"/>
  <c r="S492" i="3" s="1"/>
  <c r="S175" i="3"/>
  <c r="S176" i="3"/>
  <c r="S323" i="3"/>
  <c r="S322" i="3" s="1"/>
  <c r="S495" i="3"/>
  <c r="S494" i="3" s="1"/>
  <c r="S134" i="3"/>
  <c r="S133" i="3" s="1"/>
  <c r="S136" i="3"/>
  <c r="S137" i="3"/>
  <c r="S139" i="3"/>
  <c r="S138" i="3" s="1"/>
  <c r="S141" i="3"/>
  <c r="S142" i="3"/>
  <c r="S143" i="3"/>
  <c r="S145" i="3"/>
  <c r="S144" i="3" s="1"/>
  <c r="S147" i="3"/>
  <c r="S146" i="3" s="1"/>
  <c r="S149" i="3"/>
  <c r="S148" i="3" s="1"/>
  <c r="S151" i="3"/>
  <c r="S150" i="3" s="1"/>
  <c r="S297" i="3"/>
  <c r="S296" i="3" s="1"/>
  <c r="S299" i="3"/>
  <c r="S298" i="3" s="1"/>
  <c r="S301" i="3"/>
  <c r="S300" i="3" s="1"/>
  <c r="S303" i="3"/>
  <c r="S304" i="3"/>
  <c r="S456" i="3"/>
  <c r="S455" i="3" s="1"/>
  <c r="S458" i="3"/>
  <c r="S459" i="3"/>
  <c r="S460" i="3"/>
  <c r="S461" i="3"/>
  <c r="S463" i="3"/>
  <c r="S462" i="3" s="1"/>
  <c r="S465" i="3"/>
  <c r="S464" i="3" s="1"/>
  <c r="S467" i="3"/>
  <c r="S466" i="3" s="1"/>
  <c r="S16" i="3"/>
  <c r="T466" i="3"/>
  <c r="T464" i="3"/>
  <c r="T462" i="3"/>
  <c r="T457" i="3"/>
  <c r="T455" i="3"/>
  <c r="T302" i="3"/>
  <c r="T300" i="3"/>
  <c r="T298" i="3"/>
  <c r="T296" i="3"/>
  <c r="T150" i="3"/>
  <c r="T148" i="3"/>
  <c r="T146" i="3"/>
  <c r="T144" i="3"/>
  <c r="T140" i="3"/>
  <c r="T138" i="3"/>
  <c r="T135" i="3"/>
  <c r="T133" i="3"/>
  <c r="T494" i="3"/>
  <c r="T322" i="3"/>
  <c r="T174" i="3"/>
  <c r="T492" i="3"/>
  <c r="T490" i="3"/>
  <c r="T488" i="3"/>
  <c r="T486" i="3"/>
  <c r="T319" i="3"/>
  <c r="T170" i="3"/>
  <c r="T484" i="3"/>
  <c r="T482" i="3"/>
  <c r="T478" i="3"/>
  <c r="T476" i="3"/>
  <c r="T316" i="3"/>
  <c r="T314" i="3"/>
  <c r="T312" i="3"/>
  <c r="T168" i="3"/>
  <c r="T165" i="3"/>
  <c r="T163" i="3"/>
  <c r="T161" i="3"/>
  <c r="T470" i="3"/>
  <c r="T307" i="3"/>
  <c r="T154" i="3"/>
  <c r="T468" i="3"/>
  <c r="T305" i="3"/>
  <c r="T152" i="3"/>
  <c r="T453" i="3"/>
  <c r="T293" i="3"/>
  <c r="T130" i="3"/>
  <c r="T451" i="3"/>
  <c r="T449" i="3"/>
  <c r="T447" i="3"/>
  <c r="T445" i="3"/>
  <c r="T290" i="3"/>
  <c r="T127" i="3"/>
  <c r="T443" i="3"/>
  <c r="T441" i="3"/>
  <c r="T439" i="3"/>
  <c r="T288" i="3"/>
  <c r="T286" i="3"/>
  <c r="U273" i="3" l="1"/>
  <c r="U177" i="3" s="1"/>
  <c r="U437" i="3"/>
  <c r="U427" i="3"/>
  <c r="U14" i="3"/>
  <c r="U324" i="3"/>
  <c r="T324" i="3"/>
  <c r="T177" i="3"/>
  <c r="S127" i="3"/>
  <c r="J13" i="3"/>
  <c r="K13" i="3"/>
  <c r="T14" i="3"/>
  <c r="I13" i="3"/>
  <c r="T13" i="3" s="1"/>
  <c r="Q14" i="3"/>
  <c r="C9" i="5" s="1"/>
  <c r="P14" i="3"/>
  <c r="C8" i="5" s="1"/>
  <c r="R14" i="3"/>
  <c r="C10" i="5" s="1"/>
  <c r="R177" i="3"/>
  <c r="C17" i="5" s="1"/>
  <c r="Q177" i="3"/>
  <c r="C16" i="5" s="1"/>
  <c r="P177" i="3"/>
  <c r="C15" i="5" s="1"/>
  <c r="P324" i="3"/>
  <c r="C22" i="5" s="1"/>
  <c r="R324" i="3"/>
  <c r="C24" i="5" s="1"/>
  <c r="Q324" i="3"/>
  <c r="C23" i="5" s="1"/>
  <c r="S316" i="3"/>
  <c r="S290" i="3"/>
  <c r="S96" i="3"/>
  <c r="S140" i="3"/>
  <c r="S268" i="3"/>
  <c r="S174" i="3"/>
  <c r="S478" i="3"/>
  <c r="S40" i="3"/>
  <c r="S112" i="3"/>
  <c r="S307" i="3"/>
  <c r="S130" i="3"/>
  <c r="S418" i="3"/>
  <c r="S302" i="3"/>
  <c r="S44" i="3"/>
  <c r="S293" i="3"/>
  <c r="S122" i="3"/>
  <c r="S277" i="3"/>
  <c r="S135" i="3"/>
  <c r="S457" i="3"/>
  <c r="S470" i="3"/>
  <c r="S154" i="3"/>
  <c r="S325" i="3"/>
  <c r="S319" i="3"/>
  <c r="S15" i="3"/>
  <c r="S165" i="3"/>
  <c r="S355" i="3"/>
  <c r="S361" i="3"/>
  <c r="S429" i="3"/>
  <c r="S205" i="3"/>
  <c r="S210" i="3"/>
  <c r="S178" i="3"/>
  <c r="T284" i="3"/>
  <c r="T125" i="3"/>
  <c r="T122" i="3"/>
  <c r="T120" i="3"/>
  <c r="T437" i="3"/>
  <c r="T435" i="3"/>
  <c r="T429" i="3"/>
  <c r="T282" i="3"/>
  <c r="T277" i="3"/>
  <c r="T118" i="3"/>
  <c r="T116" i="3"/>
  <c r="T112" i="3"/>
  <c r="T427" i="3"/>
  <c r="T425" i="3"/>
  <c r="T275" i="3"/>
  <c r="T110" i="3"/>
  <c r="T421" i="3"/>
  <c r="T108" i="3"/>
  <c r="T273" i="3"/>
  <c r="T271" i="3"/>
  <c r="T106" i="3"/>
  <c r="T423" i="3"/>
  <c r="T104" i="3"/>
  <c r="T418" i="3"/>
  <c r="T268" i="3"/>
  <c r="T102" i="3"/>
  <c r="T100" i="3"/>
  <c r="T96" i="3"/>
  <c r="T355" i="3"/>
  <c r="T205" i="3"/>
  <c r="T40" i="3"/>
  <c r="T388" i="3"/>
  <c r="T238" i="3"/>
  <c r="T67" i="3"/>
  <c r="T361" i="3"/>
  <c r="T210" i="3"/>
  <c r="T44" i="3"/>
  <c r="T325" i="3"/>
  <c r="T178" i="3"/>
  <c r="T15" i="3"/>
  <c r="U13" i="3" l="1"/>
  <c r="R13" i="3"/>
  <c r="P13" i="3"/>
  <c r="Q13" i="3"/>
  <c r="S14" i="3"/>
  <c r="C11" i="5" s="1"/>
  <c r="S177" i="3"/>
  <c r="C18" i="5" s="1"/>
  <c r="S324" i="3"/>
  <c r="C25" i="5" s="1"/>
  <c r="E86" i="2"/>
  <c r="S13" i="3" l="1"/>
  <c r="D469" i="1"/>
  <c r="D299" i="1"/>
  <c r="D467" i="1"/>
  <c r="D458" i="1"/>
  <c r="D151" i="1"/>
  <c r="D141" i="1"/>
  <c r="D153" i="1"/>
  <c r="D149" i="1"/>
  <c r="D465" i="1"/>
  <c r="D147" i="1"/>
  <c r="D303" i="1"/>
  <c r="D301" i="1"/>
  <c r="D136" i="1"/>
  <c r="D138" i="1"/>
  <c r="D143" i="1"/>
  <c r="D305" i="1"/>
  <c r="D460" i="1"/>
  <c r="B85" i="2" l="1"/>
  <c r="G85" i="2" s="1"/>
  <c r="B84" i="2"/>
  <c r="G84" i="2" s="1"/>
  <c r="B83" i="2"/>
  <c r="G83" i="2" s="1"/>
  <c r="B86" i="2" l="1"/>
  <c r="G86" i="2" s="1"/>
  <c r="E81" i="2"/>
  <c r="D325" i="1" l="1"/>
  <c r="D497" i="1"/>
  <c r="D177" i="1"/>
  <c r="E76" i="2"/>
  <c r="B78" i="2" l="1"/>
  <c r="G78" i="2" s="1"/>
  <c r="B80" i="2"/>
  <c r="G80" i="2" s="1"/>
  <c r="B79" i="2"/>
  <c r="G79" i="2" s="1"/>
  <c r="B81" i="2" l="1"/>
  <c r="G81" i="2" s="1"/>
  <c r="D322" i="1"/>
  <c r="B74" i="2" l="1"/>
  <c r="G74" i="2" s="1"/>
  <c r="D490" i="1"/>
  <c r="D491" i="1" l="1"/>
  <c r="D489" i="1"/>
  <c r="D173" i="1"/>
  <c r="D493" i="1"/>
  <c r="D495" i="1"/>
  <c r="E71" i="2"/>
  <c r="B75" i="2" l="1"/>
  <c r="G75" i="2" s="1"/>
  <c r="D171" i="1"/>
  <c r="D317" i="1"/>
  <c r="D315" i="1"/>
  <c r="D479" i="1"/>
  <c r="B73" i="2"/>
  <c r="G73" i="2" s="1"/>
  <c r="D164" i="1"/>
  <c r="D166" i="1"/>
  <c r="D485" i="1"/>
  <c r="D487" i="1"/>
  <c r="D481" i="1"/>
  <c r="D168" i="1"/>
  <c r="D319" i="1"/>
  <c r="B76" i="2" l="1"/>
  <c r="G76" i="2" s="1"/>
  <c r="B69" i="2"/>
  <c r="G69" i="2" s="1"/>
  <c r="B70" i="2"/>
  <c r="G70" i="2" s="1"/>
  <c r="B68" i="2"/>
  <c r="G68" i="2" s="1"/>
  <c r="B71" i="2" l="1"/>
  <c r="G71" i="2" s="1"/>
  <c r="E66" i="2"/>
  <c r="D310" i="1" l="1"/>
  <c r="D473" i="1"/>
  <c r="D157" i="1"/>
  <c r="E61" i="2"/>
  <c r="Y472" i="1"/>
  <c r="Y471" i="1" s="1"/>
  <c r="Y327" i="1" s="1"/>
  <c r="Y309" i="1"/>
  <c r="Y308" i="1" s="1"/>
  <c r="Y180" i="1" s="1"/>
  <c r="Y156" i="1"/>
  <c r="Y155" i="1" s="1"/>
  <c r="Y17" i="1" s="1"/>
  <c r="Y16" i="1" l="1"/>
  <c r="D309" i="1"/>
  <c r="D156" i="1"/>
  <c r="D472" i="1"/>
  <c r="B65" i="2"/>
  <c r="G65" i="2" s="1"/>
  <c r="B63" i="2"/>
  <c r="G63" i="2" s="1"/>
  <c r="B64" i="2"/>
  <c r="G64" i="2" s="1"/>
  <c r="D308" i="1" l="1"/>
  <c r="B59" i="2" s="1"/>
  <c r="G59" i="2" s="1"/>
  <c r="D471" i="1"/>
  <c r="B60" i="2" s="1"/>
  <c r="G60" i="2" s="1"/>
  <c r="D155" i="1"/>
  <c r="B58" i="2" s="1"/>
  <c r="B66" i="2"/>
  <c r="G66" i="2" s="1"/>
  <c r="E56" i="2"/>
  <c r="B61" i="2" l="1"/>
  <c r="G61" i="2" s="1"/>
  <c r="G58" i="2"/>
  <c r="D456" i="1"/>
  <c r="D296" i="1"/>
  <c r="D133" i="1"/>
  <c r="B53" i="2" l="1"/>
  <c r="G53" i="2" s="1"/>
  <c r="B54" i="2"/>
  <c r="G54" i="2" s="1"/>
  <c r="B55" i="2"/>
  <c r="G55" i="2" s="1"/>
  <c r="E51" i="2"/>
  <c r="B56" i="2" l="1"/>
  <c r="G56" i="2" s="1"/>
  <c r="D450" i="1" l="1"/>
  <c r="D452" i="1"/>
  <c r="D448" i="1"/>
  <c r="D454" i="1"/>
  <c r="D293" i="1"/>
  <c r="D130" i="1"/>
  <c r="B50" i="2" l="1"/>
  <c r="G50" i="2" s="1"/>
  <c r="B49" i="2"/>
  <c r="G49" i="2" s="1"/>
  <c r="B48" i="2"/>
  <c r="G48" i="2" s="1"/>
  <c r="E46" i="2"/>
  <c r="B51" i="2" l="1"/>
  <c r="G51" i="2" s="1"/>
  <c r="D291" i="1"/>
  <c r="D446" i="1"/>
  <c r="D442" i="1"/>
  <c r="D123" i="1"/>
  <c r="D287" i="1"/>
  <c r="D444" i="1"/>
  <c r="D289" i="1"/>
  <c r="D128" i="1"/>
  <c r="D125" i="1"/>
  <c r="E41" i="2"/>
  <c r="D438" i="1" l="1"/>
  <c r="B43" i="2"/>
  <c r="G43" i="2" s="1"/>
  <c r="B45" i="2"/>
  <c r="G45" i="2" s="1"/>
  <c r="D285" i="1"/>
  <c r="D440" i="1"/>
  <c r="B44" i="2"/>
  <c r="G44" i="2" s="1"/>
  <c r="D119" i="1"/>
  <c r="D121" i="1"/>
  <c r="D115" i="1"/>
  <c r="D432" i="1"/>
  <c r="D280" i="1"/>
  <c r="E36" i="2"/>
  <c r="B38" i="2" l="1"/>
  <c r="G38" i="2" s="1"/>
  <c r="B46" i="2"/>
  <c r="G46" i="2" s="1"/>
  <c r="B39" i="2"/>
  <c r="G39" i="2" s="1"/>
  <c r="B40" i="2"/>
  <c r="G40" i="2" s="1"/>
  <c r="B41" i="2" l="1"/>
  <c r="G41" i="2" s="1"/>
  <c r="D430" i="1"/>
  <c r="D113" i="1"/>
  <c r="B33" i="2"/>
  <c r="D278" i="1"/>
  <c r="B34" i="2"/>
  <c r="G34" i="2" s="1"/>
  <c r="D428" i="1"/>
  <c r="B35" i="2"/>
  <c r="G35" i="2" s="1"/>
  <c r="E31" i="2"/>
  <c r="B36" i="2" l="1"/>
  <c r="G36" i="2" s="1"/>
  <c r="G33" i="2"/>
  <c r="D426" i="1" l="1"/>
  <c r="D276" i="1"/>
  <c r="D109" i="1"/>
  <c r="D424" i="1"/>
  <c r="D107" i="1"/>
  <c r="D274" i="1"/>
  <c r="D111" i="1"/>
  <c r="E26" i="2"/>
  <c r="E21" i="2"/>
  <c r="E16" i="2"/>
  <c r="D392" i="1"/>
  <c r="B29" i="2" l="1"/>
  <c r="G29" i="2" s="1"/>
  <c r="B30" i="2"/>
  <c r="G30" i="2" s="1"/>
  <c r="B28" i="2"/>
  <c r="G28" i="2" s="1"/>
  <c r="D105" i="1"/>
  <c r="D103" i="1"/>
  <c r="D391" i="1"/>
  <c r="D271" i="1"/>
  <c r="D421" i="1"/>
  <c r="D99" i="1"/>
  <c r="D43" i="1"/>
  <c r="D208" i="1"/>
  <c r="D358" i="1"/>
  <c r="D71" i="1"/>
  <c r="B31" i="2" l="1"/>
  <c r="G31" i="2" s="1"/>
  <c r="B20" i="2"/>
  <c r="G20" i="2" s="1"/>
  <c r="B19" i="2"/>
  <c r="G19" i="2" s="1"/>
  <c r="B18" i="2"/>
  <c r="G18" i="2" s="1"/>
  <c r="B15" i="2"/>
  <c r="G15" i="2" s="1"/>
  <c r="B23" i="2"/>
  <c r="G23" i="2" s="1"/>
  <c r="B24" i="2"/>
  <c r="G24" i="2" s="1"/>
  <c r="B25" i="2"/>
  <c r="G25" i="2" s="1"/>
  <c r="D70" i="1"/>
  <c r="E11" i="2"/>
  <c r="B21" i="2" l="1"/>
  <c r="G21" i="2" s="1"/>
  <c r="B13" i="2"/>
  <c r="G13" i="2" s="1"/>
  <c r="B26" i="2"/>
  <c r="G26" i="2" s="1"/>
  <c r="D213" i="1"/>
  <c r="D364" i="1"/>
  <c r="D47" i="1"/>
  <c r="B8" i="2" l="1"/>
  <c r="G8" i="2" s="1"/>
  <c r="B10" i="2"/>
  <c r="G10" i="2" s="1"/>
  <c r="B9" i="2"/>
  <c r="G9" i="2" s="1"/>
  <c r="E6" i="2"/>
  <c r="D330" i="1"/>
  <c r="D332" i="1"/>
  <c r="D333" i="1"/>
  <c r="D334" i="1"/>
  <c r="D335" i="1"/>
  <c r="D336" i="1"/>
  <c r="D337" i="1"/>
  <c r="D338" i="1"/>
  <c r="D339" i="1"/>
  <c r="D340" i="1"/>
  <c r="D341" i="1"/>
  <c r="D33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29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182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81" i="1" l="1"/>
  <c r="B11" i="2"/>
  <c r="G11" i="2" s="1"/>
  <c r="D18" i="1"/>
  <c r="D17" i="1" s="1"/>
  <c r="D328" i="1"/>
  <c r="D327" i="1" s="1"/>
  <c r="B3" i="2" l="1"/>
  <c r="G3" i="2" s="1"/>
  <c r="B4" i="2"/>
  <c r="G4" i="2" s="1"/>
  <c r="B5" i="2"/>
  <c r="G5" i="2" s="1"/>
  <c r="D242" i="1"/>
  <c r="B6" i="2" l="1"/>
  <c r="G6" i="2" s="1"/>
  <c r="D241" i="1"/>
  <c r="D180" i="1" l="1"/>
  <c r="D16" i="1" s="1"/>
  <c r="B14" i="2"/>
  <c r="G14" i="2" s="1"/>
  <c r="B16" i="2" l="1"/>
  <c r="G1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tc={001D009B-0090-44D8-829A-00FD0090009F}</author>
    <author>tc={002F002B-0086-4CBF-A1C2-00230065003F}</author>
    <author>tc={00070086-005C-43D7-9E90-006A00E2006E}</author>
  </authors>
  <commentList>
    <comment ref="N302" authorId="0" shapeId="0" xr:uid="{A5A49BA3-CEAC-4652-A0AD-7AFF34067692}">
      <text>
        <r>
          <rPr>
            <b/>
            <sz val="9"/>
            <rFont val="Tahoma"/>
            <family val="2"/>
            <charset val="204"/>
          </rPr>
          <t>Татьяна Николаевна Базжина:</t>
        </r>
        <r>
          <rPr>
            <sz val="9"/>
            <rFont val="Tahoma"/>
            <family val="2"/>
            <charset val="204"/>
          </rPr>
          <t xml:space="preserve">
Без замечаний.
</t>
        </r>
      </text>
    </comment>
    <comment ref="N304" authorId="1" shapeId="0" xr:uid="{C6036302-824D-4947-BCBB-5BA39D2C8197}">
      <text>
        <r>
          <rPr>
            <b/>
            <sz val="9"/>
            <rFont val="Tahoma"/>
            <family val="2"/>
            <charset val="204"/>
          </rPr>
          <t>Татьяна Николаевна Базжина:</t>
        </r>
        <r>
          <rPr>
            <sz val="9"/>
            <rFont val="Tahoma"/>
            <family val="2"/>
            <charset val="204"/>
          </rPr>
          <t xml:space="preserve">
Без замечаний.
</t>
        </r>
      </text>
    </comment>
    <comment ref="N307" authorId="2" shapeId="0" xr:uid="{BB1AE8A1-215F-4BDF-8924-7ED8EB78F369}">
      <text>
        <r>
          <rPr>
            <b/>
            <sz val="9"/>
            <rFont val="Tahoma"/>
            <family val="2"/>
            <charset val="204"/>
          </rPr>
          <t>Татьяна Николаевна Базжина:</t>
        </r>
        <r>
          <rPr>
            <sz val="9"/>
            <rFont val="Tahoma"/>
            <family val="2"/>
            <charset val="204"/>
          </rPr>
          <t xml:space="preserve">
Без замечаний.
</t>
        </r>
      </text>
    </comment>
  </commentList>
</comments>
</file>

<file path=xl/sharedStrings.xml><?xml version="1.0" encoding="utf-8"?>
<sst xmlns="http://schemas.openxmlformats.org/spreadsheetml/2006/main" count="4387" uniqueCount="720">
  <si>
    <t xml:space="preserve">к приказу Министерства жилищно-коммунального хозяйства Владимирской области </t>
  </si>
  <si>
    <t>от _____________ № ________</t>
  </si>
  <si>
    <t>Сводный краткосрочный план</t>
  </si>
  <si>
    <t xml:space="preserve"> реализации региональной программы капитального ремонта общего имущества в многоквартирных домах </t>
  </si>
  <si>
    <t>№ п/п</t>
  </si>
  <si>
    <t>Адрес многоквартирного дома
(далее - МКД)</t>
  </si>
  <si>
    <t>Стоимость капитального ремонта ВСЕГО</t>
  </si>
  <si>
    <t>виды, установленные ч.1 ст.166 Жилищного Кодекса РФ</t>
  </si>
  <si>
    <t>виды, установленные нормативным правовым актом субъекта РФ</t>
  </si>
  <si>
    <t xml:space="preserve">Срок выполнения проектной документации </t>
  </si>
  <si>
    <t>Срок выполнения запланированных строительно - монтажных работ (уточняется по видам)</t>
  </si>
  <si>
    <t>Срок оказания услуги по строительному контролю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</si>
  <si>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</si>
  <si>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</si>
  <si>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</si>
  <si>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</si>
  <si>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</si>
  <si>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</si>
  <si>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замена плоской кровли на стропильную</t>
  </si>
  <si>
    <t>установка или замена по результатам поверки коллективных (общедомовых) приборов учета потребления ресурсов, необходимых для предоставления коммунальных услуг, и (или) узлов управления
 и регулирования потребления этих ресурсов (тепловой энергии, горячей и холодной воды, газа), а также установка автоматизированных информационно-измерительных систем учета потребления коммунальных ресурсов и коммунальных услуг при капитальном ремонте соответствующей внутридомовой инженерной системы</t>
  </si>
  <si>
    <t>устройство вновь выгребных ям при отсутствии централизованной системы водоотведения</t>
  </si>
  <si>
    <t>разработка и экспертиза проектной документации для видов работ по капитальному ремонту, для которых подготовка проектной документации необходима в соответствии с законодательством о градостроительной деятельности, а также подготовка предпроектного обоснования (проведение комплексного обследования технического состояния многоквартирного дома, разработка сметной документации на выполнение работ по проектированию, подготовка технического задания на проектирование мероприятий по капитальному ремонту)</t>
  </si>
  <si>
    <t>строительный контроль</t>
  </si>
  <si>
    <t>авторский надзор при выполнении работ по капитальному ремонту многоквартирных домов, имеющих статус объекта культурного наследия (памятника истории и культуры) народов Российской Федерации</t>
  </si>
  <si>
    <t>ремонт сетей ХВС</t>
  </si>
  <si>
    <t>ремонт сетей ГВС</t>
  </si>
  <si>
    <t>ремонт сетей теплоснабжения</t>
  </si>
  <si>
    <t>ремонт систем водоотведения</t>
  </si>
  <si>
    <t>ремонт сетей электроснабжения</t>
  </si>
  <si>
    <t>ремонт сетей газоснабжения</t>
  </si>
  <si>
    <t>руб.</t>
  </si>
  <si>
    <t>ед.</t>
  </si>
  <si>
    <t>кв.м</t>
  </si>
  <si>
    <t>куб.м</t>
  </si>
  <si>
    <t>Владимир г, 1-я Пионерская ул, 32</t>
  </si>
  <si>
    <t>Владимир г, 1-я Пионерская ул, 80А</t>
  </si>
  <si>
    <t>Владимир г, Алябьева ул, 17</t>
  </si>
  <si>
    <t>Владимир г, Алябьева ул, 21</t>
  </si>
  <si>
    <t>Владимир г, Большая Нижегородская ул, 67в</t>
  </si>
  <si>
    <t>Владимир г, Добросельская ул, 196а</t>
  </si>
  <si>
    <t>Владимир г, Краснознаменная ул, 1</t>
  </si>
  <si>
    <t>Владимир г, Ленина пр-кт, 13</t>
  </si>
  <si>
    <t>Владимир г, Лермонтова ул, 21</t>
  </si>
  <si>
    <t>Владимир г, Луначарского ул, 24</t>
  </si>
  <si>
    <t>Владимир г, Михайловская ул, 10А</t>
  </si>
  <si>
    <t>Владимир г, Нижняя Дуброва ул, 20</t>
  </si>
  <si>
    <t>Владимир г, Оргтруд мкр, Молодежная ул, 16</t>
  </si>
  <si>
    <t>Владимир г, Оргтруд мкр, Молодежная ул, 17</t>
  </si>
  <si>
    <t>Владимир г, Перекопский военный городок, 28</t>
  </si>
  <si>
    <t>Владимир г, Северный проезд, 6</t>
  </si>
  <si>
    <t>Владимир г, Соколова-Соколенка ул, 25</t>
  </si>
  <si>
    <t>Владимир г, Суворова ул, 3</t>
  </si>
  <si>
    <t>Владимир г, Суздальский пр-кт, 2</t>
  </si>
  <si>
    <t>Владимир г, Суздальский пр-кт, 27</t>
  </si>
  <si>
    <t>Владимир г, Судогодское ш, 23г</t>
  </si>
  <si>
    <t>Владимир г, Труда ул, 20</t>
  </si>
  <si>
    <t>Владимир г, Чайковского ул, 2</t>
  </si>
  <si>
    <t>Владимир г, Юрьевец мкр, Ноябрьская ул, 3А</t>
  </si>
  <si>
    <t>Владимир г, 1-я Пионерская ул, 59</t>
  </si>
  <si>
    <t>Владимир г, 850-летия ул, 7</t>
  </si>
  <si>
    <t>Владимир г, Асаткина ул, 3/8</t>
  </si>
  <si>
    <t>Владимир г, Асаткина ул, 31</t>
  </si>
  <si>
    <t>Владимир г, Асаткина ул, 34</t>
  </si>
  <si>
    <t>Владимир г, Василисина ул, 15</t>
  </si>
  <si>
    <t>Владимир г, Большая Московская ул, 90а</t>
  </si>
  <si>
    <t>Владимир г, Большая Нижегородская ул, 95</t>
  </si>
  <si>
    <t>Владимир г, Верхняя Дуброва ул, 37</t>
  </si>
  <si>
    <t>Владимир г, Добросельская ул, 209</t>
  </si>
  <si>
    <t>Владимир г, Заклязьменский п, Зеленая ул, 14</t>
  </si>
  <si>
    <t>Владимир г, Кирова ул, 8А</t>
  </si>
  <si>
    <t>Владимир г, Коммунар мкр, Центральная ул, 13</t>
  </si>
  <si>
    <t>Владимир г, Ленина пр-кт, 28</t>
  </si>
  <si>
    <t>Владимир г, Ленина пр-кт, 71</t>
  </si>
  <si>
    <t>Владимир г, Мира ул, 34А</t>
  </si>
  <si>
    <t>Владимир г, Разина ул, 12</t>
  </si>
  <si>
    <t>Владимир г, Северная ул, 14</t>
  </si>
  <si>
    <t>Владимир г, Совхоз Вышка ул, 12</t>
  </si>
  <si>
    <t>Владимир г, Соколова-Соколенка ул, 6</t>
  </si>
  <si>
    <t>Владимир г, Соколова-Соколенка ул, 7а</t>
  </si>
  <si>
    <t>Владимир г, Студенческая ул, 1А</t>
  </si>
  <si>
    <t>Владимир г, Стасова ул, 22</t>
  </si>
  <si>
    <t>Владимир г, Сурикова ул, 1</t>
  </si>
  <si>
    <t>Владимир г, Чайковского ул, 13/1</t>
  </si>
  <si>
    <t>Владимир г, Юбилейная ул, 14</t>
  </si>
  <si>
    <t>Владимир г, Алябьева ул, 19а</t>
  </si>
  <si>
    <t>Владимир г, Асаткина ул, 4/6</t>
  </si>
  <si>
    <t>Владимир г, Балакирева ул, 55</t>
  </si>
  <si>
    <t>Владимир г, Безыменского ул, 7</t>
  </si>
  <si>
    <t>Владимир г, Безыменского ул, 14</t>
  </si>
  <si>
    <t>Владимир г, Диктора Левитана ул, 49</t>
  </si>
  <si>
    <t>Владимир г, Добросельская ул, 215</t>
  </si>
  <si>
    <t>Владимир г, Завадского ул, 9А</t>
  </si>
  <si>
    <t>Владимир г, Заклязьменский п, Новая ул, 3</t>
  </si>
  <si>
    <t>Владимир г, Заклязьменский п, Зеленая ул, 2</t>
  </si>
  <si>
    <t>Владимир г, Зеленая ул, 3</t>
  </si>
  <si>
    <t>Владимир г, Коммунар мкр, Песочная ул, 15</t>
  </si>
  <si>
    <t>Владимир г, Асаткина ул, 13</t>
  </si>
  <si>
    <t>Владимир г, Ленина пр-кт, 62</t>
  </si>
  <si>
    <t>Владимир г, Ленина пр-кт, 67А</t>
  </si>
  <si>
    <t>Владимир г, Луначарского ул, 19</t>
  </si>
  <si>
    <t>Владимир г, Мира ул, 70</t>
  </si>
  <si>
    <t>Владимир г, Нижняя Дуброва ул, 24</t>
  </si>
  <si>
    <t>Владимир г, Ново-Ямская ул, 6</t>
  </si>
  <si>
    <t>Владимир г, Ново-Ямская ул, 21</t>
  </si>
  <si>
    <t>Владимир г, Строителей пр-кт, 16Б</t>
  </si>
  <si>
    <t>Владимир г, Строителей пр-кт, 26А</t>
  </si>
  <si>
    <t>Владимир г, Суздальская ул, 8</t>
  </si>
  <si>
    <t>Владимир г, Суздальский пр-кт, 15а</t>
  </si>
  <si>
    <t>Владимир г, Суздальский пр-кт, 26А</t>
  </si>
  <si>
    <t>Владимир г, Чехова ул, 4</t>
  </si>
  <si>
    <t>Владимир г, Энергетик мкр, Совхозная ул, 3</t>
  </si>
  <si>
    <t>Владимир г, Юрьевец мкр, Ноябрьская ул, 8</t>
  </si>
  <si>
    <t>Владимир г, Юрьевец мкр, Институтский городок, 10</t>
  </si>
  <si>
    <t>город Владимир</t>
  </si>
  <si>
    <t>План</t>
  </si>
  <si>
    <t>Доведенный лимит</t>
  </si>
  <si>
    <t>Ковров г, Свердлова ул, 82</t>
  </si>
  <si>
    <t>Ковров г, Лизы Чайкиной ул, 32</t>
  </si>
  <si>
    <t>Ковров г, Дорожная ул, 12</t>
  </si>
  <si>
    <t>Ковров г, Муромская ул, 5/1</t>
  </si>
  <si>
    <t>Ковров г, Свердлова ул, 83а</t>
  </si>
  <si>
    <t>Ковров г, Абельмана ул, 132</t>
  </si>
  <si>
    <t>Ковров г, Свердлова ул, 92</t>
  </si>
  <si>
    <t>Ковров г, Ленина пр-кт, 12</t>
  </si>
  <si>
    <t>Ковров г, Гагарина ул, 10а</t>
  </si>
  <si>
    <t>Ковров г, Маяковского ул, 108</t>
  </si>
  <si>
    <t>Ковров г, Транспортная ул, 79</t>
  </si>
  <si>
    <t>Ковров г, Летняя ул, 45</t>
  </si>
  <si>
    <t>Ковров г, Свердлова ул, 96</t>
  </si>
  <si>
    <t>Ковров г, Долинная 1-я ул, 14</t>
  </si>
  <si>
    <t>Ковров г, Ленина пр-кт, 20</t>
  </si>
  <si>
    <t>Ковров г, Пролетарская ул, 42</t>
  </si>
  <si>
    <t>Ковров г, Текстильная ул, 2в</t>
  </si>
  <si>
    <t>Ковров г, Федорова ул, 91/1</t>
  </si>
  <si>
    <t>Ковров г, Клязьменская ул, 10</t>
  </si>
  <si>
    <t>Ковров г, Сосновая ул, 41</t>
  </si>
  <si>
    <t>Ковров г, Социалистическая ул, 4б</t>
  </si>
  <si>
    <t>Ковров г, Чернышевского ул, 13</t>
  </si>
  <si>
    <t>Ковров г, Лопатина ул, 21</t>
  </si>
  <si>
    <t>Ковров г, Циолковского ул, 35</t>
  </si>
  <si>
    <t>Ковров г, Сосновая ул, 20</t>
  </si>
  <si>
    <t>Ковров г, Солнечная ул, 2</t>
  </si>
  <si>
    <t>Ковров г, Васильева ул, 11</t>
  </si>
  <si>
    <t>Ковров г, Советская ул, 3</t>
  </si>
  <si>
    <t>Ковров г, Лопатина ул, 50</t>
  </si>
  <si>
    <t>Ковров г, Олега Кошевого ул, 10</t>
  </si>
  <si>
    <t>Ковров г, Фрунзе ул, 6</t>
  </si>
  <si>
    <t>Ковров г, Волго-Донская ул, 8/2</t>
  </si>
  <si>
    <t>Ковров г, Чернышевского ул, 5</t>
  </si>
  <si>
    <t>Ковров г, Ленина пр-кт, 61</t>
  </si>
  <si>
    <t>Ковров г, Туманова ул, 11</t>
  </si>
  <si>
    <t>Ковров г, Туманова ул, 2а</t>
  </si>
  <si>
    <t>Ковров г, Молодогвардейская ул, 7</t>
  </si>
  <si>
    <t>Ковров г, Моховая ул, 6</t>
  </si>
  <si>
    <t>Ковров г, Фабричный проезд, 5</t>
  </si>
  <si>
    <t>Ковров г, Ленина пр-кт, 18</t>
  </si>
  <si>
    <t>Ковров г, Либерецкая ул, 2</t>
  </si>
  <si>
    <t>город Ковров</t>
  </si>
  <si>
    <t>Радужный г, 3-й кв-л, 14</t>
  </si>
  <si>
    <t>Радужный г, 1-й кв-л, 18</t>
  </si>
  <si>
    <t>Радужный г, 3-й кв-л, 28</t>
  </si>
  <si>
    <t>ЗАТО Радужный</t>
  </si>
  <si>
    <t>Гусь-Хрустальный г, Владимирская ул, 3а</t>
  </si>
  <si>
    <t>Гусь-Хрустальный г, Мира ул, 12</t>
  </si>
  <si>
    <t>Гусь-Хрустальный г, Мира ул, 22</t>
  </si>
  <si>
    <t>Гусь-Хрустальный г, Каховского ул, 4</t>
  </si>
  <si>
    <t>Гусь-Хрустальный г, Микрорайон ул, 18</t>
  </si>
  <si>
    <t>Гусь-Хрустальный г, Набережная ул, 103</t>
  </si>
  <si>
    <t>Гусь-Хрустальный г, Октябрьская ул, 25а</t>
  </si>
  <si>
    <t>Гусь-Хрустальный г, Карла Либкнехта ул, 3а</t>
  </si>
  <si>
    <t>Гусь-Хрустальный г, Осьмова ул, 14</t>
  </si>
  <si>
    <t>Гусь-Хрустальный г, Осьмова ул, 18</t>
  </si>
  <si>
    <t>Гусь-Хрустальный г, Гусевский п, Садовая ул, 4</t>
  </si>
  <si>
    <t>Гусь-Хрустальный г, Старых Большевиков ул, 28</t>
  </si>
  <si>
    <t>город Гусь-Хрустальный</t>
  </si>
  <si>
    <t>Итого по город Гороховец</t>
  </si>
  <si>
    <t>Гороховец г, Мира ул, 25</t>
  </si>
  <si>
    <t>Гороховец г, Кирова пер, 3</t>
  </si>
  <si>
    <t>Гороховец г, Гагарина пер, 17</t>
  </si>
  <si>
    <t>Итого по Куприяновское</t>
  </si>
  <si>
    <t>Гороховецкий р-н, Галицы п, Пролетарская ул, 38</t>
  </si>
  <si>
    <t>Итого поДенисовское</t>
  </si>
  <si>
    <t>Гороховецкий р-н, Чулково п, Производственная ул, 5</t>
  </si>
  <si>
    <t>Гороховец г, Полевая ул, 43</t>
  </si>
  <si>
    <t>Гороховец г, Горького ул, 29</t>
  </si>
  <si>
    <t>Гороховец г, Полевая ул, 6</t>
  </si>
  <si>
    <t>Гороховец г, Мира ул, 14</t>
  </si>
  <si>
    <t>Гороховецкий район</t>
  </si>
  <si>
    <t>Гусь-Хрустальный р-н, Красное Эхо п, Зеленая ул, 18</t>
  </si>
  <si>
    <t>Гусь-Хрустальный р-н, Мезиновский п, Фрезерная ул, 22</t>
  </si>
  <si>
    <t>Гусь-Хрустальный р-н, Тасинский п, Новая ул, 1а</t>
  </si>
  <si>
    <t>Гусь-Хрустальный р-н, Добрятино п, Ленина ул, 2</t>
  </si>
  <si>
    <t>Гусь-Хрустальный р-н, Курлово г, Центральная ул, 11</t>
  </si>
  <si>
    <t>Гусь-Хрустальный р-н, Вашутино д, Центральная ул, 14</t>
  </si>
  <si>
    <t>Итого по поселок Красное Эхо</t>
  </si>
  <si>
    <t>Итого по поселок Золотково</t>
  </si>
  <si>
    <t>Итого по поселок Мезиновский</t>
  </si>
  <si>
    <t>Итого по поселок Уршельский</t>
  </si>
  <si>
    <t>Итого по поселок Добрятино</t>
  </si>
  <si>
    <t>Итого по поселок Анопино</t>
  </si>
  <si>
    <t>Итого по поселок Курлово</t>
  </si>
  <si>
    <t>Гусь-Хрустальный район</t>
  </si>
  <si>
    <t>Камешково г, Комсомольская пл, 2</t>
  </si>
  <si>
    <t>Камешковский р-н, Новки п, Чапаева ул, 12</t>
  </si>
  <si>
    <t>Камешковский р-н, Новая Печуга д, 63</t>
  </si>
  <si>
    <t>Камешковский р-н, Лубенцы д, 68</t>
  </si>
  <si>
    <t>Итого по город Камешково</t>
  </si>
  <si>
    <t>Итого по Сергеихинское</t>
  </si>
  <si>
    <t>Итого по Брызгаловское</t>
  </si>
  <si>
    <t>Каиешковский район</t>
  </si>
  <si>
    <t>Киржач г, Красный Октябрь мкр, Солнечный кв-л, 6</t>
  </si>
  <si>
    <t>Киржач г, 40 лет Октября ул, 38</t>
  </si>
  <si>
    <t>Киржач г, Пугачева ул, 2</t>
  </si>
  <si>
    <t>Киржачский р-н, Новоселово д, Ленинская ул, 2</t>
  </si>
  <si>
    <t>Киржачский р-н, Федоровское д, Советская ул, 2</t>
  </si>
  <si>
    <t>Киржач г, Красный Октябрь мкр, Солнечный кв-л, 7</t>
  </si>
  <si>
    <t>Киржач г, Красный Октябрь мкр, Пушкина ул, 30</t>
  </si>
  <si>
    <t>Киржач г, Магистральная ул, 8</t>
  </si>
  <si>
    <t>Киржач г, Красный Октябрь мкр, Пушкина ул, 27а</t>
  </si>
  <si>
    <t>Киржачский р-н, Ельцы д, Молодежная ул, 1</t>
  </si>
  <si>
    <t>Киржач г, Красный Октябрь мкр, Солнечный кв-л, 8а</t>
  </si>
  <si>
    <t>Киржач г, Красный Октябрь мкр, Южный кв-л, 9</t>
  </si>
  <si>
    <t>Киржач г, Совхозная ул, 4</t>
  </si>
  <si>
    <t>Киржач г, Прибрежный кв-л, 7</t>
  </si>
  <si>
    <t>Киржач г, 50 лет Октября ул, 10</t>
  </si>
  <si>
    <t>Киржачский р-н, Ельцы д, Молодежная ул, 2</t>
  </si>
  <si>
    <t>Киржачский р-н, Кашино д, Кашино п. тер, 29</t>
  </si>
  <si>
    <t>Итого по город Киржач</t>
  </si>
  <si>
    <t>Итого по Кипревское</t>
  </si>
  <si>
    <t>Итого по Першинское</t>
  </si>
  <si>
    <t>Итого по Горкинское</t>
  </si>
  <si>
    <t>Итого по Филлиповское</t>
  </si>
  <si>
    <t>Киржачский район</t>
  </si>
  <si>
    <t>Ковровский р-н, Первомайский п, 16</t>
  </si>
  <si>
    <t>Ковровский р-н, Мелехово п, Советская ул, 7</t>
  </si>
  <si>
    <t>Ковровский р-н, Мелехово п, Гагарина ул, 17</t>
  </si>
  <si>
    <t>Ковровский р-н, Гигант п, Юбилейная ул, 65</t>
  </si>
  <si>
    <t>Ковровский р-н, Мелехово п, Комарова ул, 10</t>
  </si>
  <si>
    <t>Ковровский р-н, Первомайский п, 12</t>
  </si>
  <si>
    <t>Ковровский р-н, Старая д, Совхозная ул, 25</t>
  </si>
  <si>
    <t>Ковровский р-н, Мелехово п, Юбилейная ул, 6</t>
  </si>
  <si>
    <t>Ковровский р-н, Ручей д, Центральная ул, 5</t>
  </si>
  <si>
    <t>Ковровский р-н, Первомайский п, 9</t>
  </si>
  <si>
    <t>Итого по Новосельское</t>
  </si>
  <si>
    <t>Итого по Малыгинское</t>
  </si>
  <si>
    <t>Итого по поселок Мелехово</t>
  </si>
  <si>
    <t>Итого по Клязьменское</t>
  </si>
  <si>
    <t>Ковровский район</t>
  </si>
  <si>
    <t>за счет экономии КП 2023-2025</t>
  </si>
  <si>
    <t>Итого по город Кольчугино</t>
  </si>
  <si>
    <t>Кольчугино г, КИМ ул, 10</t>
  </si>
  <si>
    <t>Кольчугино г, Щорса ул, 8</t>
  </si>
  <si>
    <t>Кольчугино г, Белая Речка мкр, Школьная ул, 13</t>
  </si>
  <si>
    <t>Кольчугино г, Папанинцев ул, 1</t>
  </si>
  <si>
    <t>Итого по Бавленское</t>
  </si>
  <si>
    <t>Кольчугинский р-н, Бавлены п, Центральная ул, 8</t>
  </si>
  <si>
    <t>Итого по Ильинское</t>
  </si>
  <si>
    <t>Кольчугинский р-н, Большевик п, Школьный пер, 4</t>
  </si>
  <si>
    <t>Итого по Флорищинское</t>
  </si>
  <si>
    <t>Кольчугинский р-н, Металлист п, Центральная ул, 4</t>
  </si>
  <si>
    <t>Кольчугинский р-н, Вишневый п, Вторая ул, 3</t>
  </si>
  <si>
    <t>Кольчугинский район</t>
  </si>
  <si>
    <t>Меленки г, Кирова ул, 44 корп. 2</t>
  </si>
  <si>
    <t>Меленковский р-н, Ляхи с, Советская ул, 145</t>
  </si>
  <si>
    <t>Меленковский р-н, Тургенево д, Совхозная ул, 1</t>
  </si>
  <si>
    <t>Меленковский р-н, Бутылицы с, Садовая ул, 5</t>
  </si>
  <si>
    <t>Меленки г, Дзержинского ул, 46а</t>
  </si>
  <si>
    <t>Итого по Меленковский муниципальный округ</t>
  </si>
  <si>
    <t>Итого по Раздольевское</t>
  </si>
  <si>
    <t>Меленковский муниципальный округ</t>
  </si>
  <si>
    <t>Селивановский р-н, Красная Горбатка п, Комсомольская ул, 76</t>
  </si>
  <si>
    <t>Селивановский р-н, Красная Горбатка п, Механизаторов ул, 22</t>
  </si>
  <si>
    <t>Селивановский р-н, Новлянка п, Парковая ул, 12</t>
  </si>
  <si>
    <t>Итого по поселок Красная Горбатка</t>
  </si>
  <si>
    <t>Итого по Новлянское</t>
  </si>
  <si>
    <t>Селивановский район</t>
  </si>
  <si>
    <t>Собинский р-н, Асерхово п, Рабочая ул, 14</t>
  </si>
  <si>
    <t>Собинский р-н, Ставрово п, Октябрьская ул, 5</t>
  </si>
  <si>
    <t>Собинский р-н, Ставрово п, Совхозная ул, 6</t>
  </si>
  <si>
    <t>Собинский р-н, Ставрово п, Советская ул, 41</t>
  </si>
  <si>
    <t>Собинский р-н, Ставрово п, Советская ул, 47</t>
  </si>
  <si>
    <t>Собинский р-н, Ставрово п, Садовая ул, 4</t>
  </si>
  <si>
    <t>Собинский р-н, Лакинск г, Горького ул, 10</t>
  </si>
  <si>
    <t>Собинка г, Гагарина ул, 3</t>
  </si>
  <si>
    <t>Собинка г, Родниковская ул, 23</t>
  </si>
  <si>
    <t>Собинский р-н, Черкутино с, Мира ул, 15</t>
  </si>
  <si>
    <t>Собинский р-н, Лакинск г, Текстильщиков ул, 11</t>
  </si>
  <si>
    <t>Собинский р-н, Лакинск г, 21 Партсъезда ул, 3</t>
  </si>
  <si>
    <t>Собинка г, Гагарина ул, 14</t>
  </si>
  <si>
    <t>Собинка г, Гагарина ул, 26</t>
  </si>
  <si>
    <t>Собинский р-н, Ермонино д, Советская ул, 10</t>
  </si>
  <si>
    <t>Итого по Собинский муниципальный округ</t>
  </si>
  <si>
    <t>Собинский муниципальный округ</t>
  </si>
  <si>
    <t>Итого по Андреевское</t>
  </si>
  <si>
    <t>Судогодский р-н, Андреево п, Почтовая ул, 51</t>
  </si>
  <si>
    <t>Итого по Головинское</t>
  </si>
  <si>
    <t>Судогодский р-н, Ильино д, Молодежная ул, 1</t>
  </si>
  <si>
    <t>Итого по Мошокское</t>
  </si>
  <si>
    <t>Судогодский р-н, Мошок с, Заводская ул, 24</t>
  </si>
  <si>
    <t>Судогодский р-н, Гонобилово д, Центральная ул, 1</t>
  </si>
  <si>
    <t>Итого по Муромцевское</t>
  </si>
  <si>
    <t>Судогодский р-н, Муромцево п, Шкурина ул, 3</t>
  </si>
  <si>
    <t>Итого по город Судогда</t>
  </si>
  <si>
    <t>Судогда г, Чапаева ул, 12</t>
  </si>
  <si>
    <t>Итого по Лавровское</t>
  </si>
  <si>
    <t>Судогодский р-н, Чамерево с, Первомайская ул, 3</t>
  </si>
  <si>
    <t>Судогодский р-н, им Воровского п, Спортивная ул, 5</t>
  </si>
  <si>
    <t>Судогодский р-н, им Воровского п, Спортивная ул, 13</t>
  </si>
  <si>
    <t>Судогда г, Коммунистическая ул, 4а</t>
  </si>
  <si>
    <t>Судогодский р-н, Андреево п, Коммунистическая ул, 2</t>
  </si>
  <si>
    <t>Судогодский р-н, Ликино с, Лесная ул, 7</t>
  </si>
  <si>
    <t>Судогодский р-н, Тюрмеровка п, Краснознаменная ул, 14а</t>
  </si>
  <si>
    <t xml:space="preserve">Итого по Головинское </t>
  </si>
  <si>
    <t>Судогодский р-н, Головино п, Радужная ул, 3</t>
  </si>
  <si>
    <t>Судогодский р-н, Муромцево п, Шкурина ул, 12</t>
  </si>
  <si>
    <t>Судогодский район</t>
  </si>
  <si>
    <t>Суздальский р-н, Красногвардейский п, Октябрьская ул, 12</t>
  </si>
  <si>
    <t>Суздаль г, Всполье б-р, 2</t>
  </si>
  <si>
    <t>Суздаль г, Всполье б-р, 5</t>
  </si>
  <si>
    <t>Суздальский р-н, Старый Двор с, Нагорная ул, 4</t>
  </si>
  <si>
    <t>Суздальский р-н, Красногвардейский п, Октябрьская ул, 6</t>
  </si>
  <si>
    <t>Суздальский р-н, Садовый п, Центральная ул, 2а</t>
  </si>
  <si>
    <t>Суздальский р-н, Сокол п, 2</t>
  </si>
  <si>
    <t>Итого по Селецкое</t>
  </si>
  <si>
    <t>Итого по город Суздаль</t>
  </si>
  <si>
    <t>Итого по Новоалександровское</t>
  </si>
  <si>
    <t>Итого по Павловское</t>
  </si>
  <si>
    <t>Итого по Боголюбовское</t>
  </si>
  <si>
    <t>Суздальский район</t>
  </si>
  <si>
    <t>Юрьев-Польский район</t>
  </si>
  <si>
    <t>Юрьев-Польский г, Шибанкова ул, 91</t>
  </si>
  <si>
    <t>Юрьев-Польский г, Промышленный пер, 11</t>
  </si>
  <si>
    <t>Юрьев-Польский г, Революции ул, 12</t>
  </si>
  <si>
    <t>Юрьев-Польский г, Авангардский пер, 22</t>
  </si>
  <si>
    <t>Итого по город Юрьев-Польский</t>
  </si>
  <si>
    <t>предусмотрено будет в КП 2023-2025</t>
  </si>
  <si>
    <t>Итого по Нагорное</t>
  </si>
  <si>
    <t>Петушинский р-н, Нагорный п, Владимирская ул, 4</t>
  </si>
  <si>
    <t>Итого по город Покров</t>
  </si>
  <si>
    <t>Петушинский р-н, Покров г, 3 Интернационала ул, 105</t>
  </si>
  <si>
    <t>Петушинский р-н, Покров г, 3 Интернационала ул, 99</t>
  </si>
  <si>
    <t>Итого по город Костерево</t>
  </si>
  <si>
    <t>Петушинский р-н, Костерево г, Комсомольская ул, 1</t>
  </si>
  <si>
    <t>Итого по город Петушки</t>
  </si>
  <si>
    <t>Петушки г, Спортивная ул, 13</t>
  </si>
  <si>
    <t>Петушки г, Заводская ул, 10</t>
  </si>
  <si>
    <t>Петушки г, Московская ул, 38</t>
  </si>
  <si>
    <t>Итого по Петушинское</t>
  </si>
  <si>
    <t>Петушинский р-н, Воспушка д, Ленина ул, 5</t>
  </si>
  <si>
    <t>Итого по Пекшинское</t>
  </si>
  <si>
    <t>Петушинский р-н, Андреевское с, 11</t>
  </si>
  <si>
    <t>Итого по поселок Вольгинский</t>
  </si>
  <si>
    <t>Петушинский р-н, Вольгинский п, Новосеменковская ул, 8</t>
  </si>
  <si>
    <t>Итого по поселок Городищи</t>
  </si>
  <si>
    <t>Петушинский р-н, Городищи п, Ленина ул, 8</t>
  </si>
  <si>
    <t>Петушинский р-н, Вольгинский п, Старовская ул, 4</t>
  </si>
  <si>
    <t>Петушинский р-н, Покров г, К.Либкнехта ул, 4</t>
  </si>
  <si>
    <t>Петушинский р-н, Костерево г, им Серебренникова ул, 37</t>
  </si>
  <si>
    <t>Петушки г, Московская ул, 16</t>
  </si>
  <si>
    <t>Петушки г, Советская пл, 2</t>
  </si>
  <si>
    <t>Петушинский р-н, Санинского ДОКа п, Клубная ул, 10</t>
  </si>
  <si>
    <t>Петушинский р-н, Покров г, Октябрьская ул, 113а</t>
  </si>
  <si>
    <t>Петушинский р-н, Покров г, 3 Интернационала ул, 73</t>
  </si>
  <si>
    <t>Петушинский р-н, Покров г, 3 Интернационала ул, 70</t>
  </si>
  <si>
    <t>Петушинский р-н, Покров г, Октябрьская ул, 64</t>
  </si>
  <si>
    <t>Петушинский р-н, Костерево г, 40 лет Октября ул, 16</t>
  </si>
  <si>
    <t>Петушки г, Строителей ул, 6</t>
  </si>
  <si>
    <t>Петушинский р-н, Липна д, Дачная ул, 2</t>
  </si>
  <si>
    <t>Петушинский район</t>
  </si>
  <si>
    <t>Таблица №1</t>
  </si>
  <si>
    <t>Адрес многоквартирного дома 
(далее - МКД)</t>
  </si>
  <si>
    <t>Наличие статуса ОКН</t>
  </si>
  <si>
    <t>Год ввода в эксплуатацию</t>
  </si>
  <si>
    <t>Материал стен</t>
  </si>
  <si>
    <t>Количество этажей</t>
  </si>
  <si>
    <t>Количество подъездов</t>
  </si>
  <si>
    <t>Общая площадь МКД (с МОП), всего</t>
  </si>
  <si>
    <t>Площадь помещений в МКД (жилых и нежилых, без МОП), всего</t>
  </si>
  <si>
    <t>Количество жителей, зарегистрированных в МКД на дату утверждения краткосрочного плана</t>
  </si>
  <si>
    <t>Способ формирования фонда капитального ремонта (РО - счет регионального оператора, СС - специальный счет)</t>
  </si>
  <si>
    <t>Способ управления МКД (УК-         управляющая организация, ТСЖ - товарищество собственников жилья, ЖК - жилищный кооператив, НУ - непосредственное управление, БУ - без управления)</t>
  </si>
  <si>
    <t>Наименование организации, осуществляющей управление МКД</t>
  </si>
  <si>
    <t>Стоимость капитального ремонта</t>
  </si>
  <si>
    <t>Удельная стоимость капитального ремонта 1 кв. м. общей площади помещений МКД</t>
  </si>
  <si>
    <t>Предельная стоимость капитального ремонта 1 кв. м. общей площади помещений МКД</t>
  </si>
  <si>
    <t>всего:</t>
  </si>
  <si>
    <t>за счет средств бюджета субъекта Российской Федерации</t>
  </si>
  <si>
    <t>за счет средств местного бюджета</t>
  </si>
  <si>
    <t>за счет средств федерального бюджета (в т.ч. Полученные от ППК "Фонд развития территорий")</t>
  </si>
  <si>
    <t>чел.</t>
  </si>
  <si>
    <t>руб./кв.м</t>
  </si>
  <si>
    <t>1</t>
  </si>
  <si>
    <t>Деревянные</t>
  </si>
  <si>
    <t>2</t>
  </si>
  <si>
    <t>8</t>
  </si>
  <si>
    <t>4</t>
  </si>
  <si>
    <t>Александров г, Ануфриева ул, 5</t>
  </si>
  <si>
    <t>6</t>
  </si>
  <si>
    <t>Александров г, Гагарина ул, 13 корп. 2</t>
  </si>
  <si>
    <t>Александров г, Гагарина ул, 13 корп. 3</t>
  </si>
  <si>
    <t>3</t>
  </si>
  <si>
    <t>Александров г, Геологов ул, 2</t>
  </si>
  <si>
    <t>Александров г, Горького ул, 3</t>
  </si>
  <si>
    <t>Александров г, Горького ул, 9</t>
  </si>
  <si>
    <t>9</t>
  </si>
  <si>
    <t>Александров г, Калининская ул, 52</t>
  </si>
  <si>
    <t>Александров г, Кооперативная ул, 4</t>
  </si>
  <si>
    <t>Александров г, Королева ул, 11</t>
  </si>
  <si>
    <t>5</t>
  </si>
  <si>
    <t>Александров г, Красный Переулок ул, 21 корп. 2</t>
  </si>
  <si>
    <t>Александров г, Революции ул, 4</t>
  </si>
  <si>
    <t>Александров г, Совхоз "Правда" ул, 23</t>
  </si>
  <si>
    <t>Александров г, Совхоз "Правда" ул, 28</t>
  </si>
  <si>
    <t>Александров г, Терешковой ул, 11</t>
  </si>
  <si>
    <t>Александров г, Терешковой ул, 11 корп. 3</t>
  </si>
  <si>
    <t>Александров г, Терешковой ул, 15 корп. 2</t>
  </si>
  <si>
    <t>Александров г, Терешковой ул, 4 корп. 2</t>
  </si>
  <si>
    <t>Александров г, Терешковой ул, 4 корп. 3</t>
  </si>
  <si>
    <t>Александров г, Терешковой ул, 8 корп. 1</t>
  </si>
  <si>
    <t>Александров г, Терешковой ул, 9</t>
  </si>
  <si>
    <t>Александров г, Ческа-Липа ул, 9</t>
  </si>
  <si>
    <t>Александров г, Энтузиастов ул, 17</t>
  </si>
  <si>
    <t>Александров г, Юбилейная ул, 2 корп. 3</t>
  </si>
  <si>
    <t>Александровский р-н, Балакирево п, 60 лет Октября ул, 3</t>
  </si>
  <si>
    <t>Александровский р-н, Балакирево п, 60 лет Октября ул, 4</t>
  </si>
  <si>
    <t>Александровский р-н, Балакирево п, Заводская ул, 1</t>
  </si>
  <si>
    <t>Александровский р-н, Балакирево п, Совхозная ул, 1</t>
  </si>
  <si>
    <t>Александровский р-н, Годуново с, Центральная ул, 2</t>
  </si>
  <si>
    <t>Александровский р-н, Карабаново г, Железнодорожный туп, 11</t>
  </si>
  <si>
    <t>Александровский р-н, Карабаново г, Маяковского ул, 7</t>
  </si>
  <si>
    <t>Александровский р-н, Карабаново г, Маяковского ул, 8</t>
  </si>
  <si>
    <t>10</t>
  </si>
  <si>
    <t>Александровский р-н, Лобково д, Кирпичная ул, 4</t>
  </si>
  <si>
    <t>Александровский р-н, Марино д, Деревенская ул, 33</t>
  </si>
  <si>
    <t>Александровский р-н, Струнино г, Больничный проезд, 10</t>
  </si>
  <si>
    <t>Александровский р-н, Струнино г, Дзержинского ул, 7</t>
  </si>
  <si>
    <t>Александровский р-н, Струнино г, Дзержинского ул, 9</t>
  </si>
  <si>
    <t>Александровский р-н, Струнино г, Дубки кв-л, 15</t>
  </si>
  <si>
    <t>Александровский р-н, Струнино г, Дубки кв-л, 19</t>
  </si>
  <si>
    <t>Александровский р-н, Струнино г, Заречная ул, 32</t>
  </si>
  <si>
    <t>Александровский р-н, Струнино г, Кирова пл, 9</t>
  </si>
  <si>
    <t>Вязники г, Горького ул, 102</t>
  </si>
  <si>
    <t>Вязники г, Металлистов ул, 17</t>
  </si>
  <si>
    <t>Каркаснозасыпной</t>
  </si>
  <si>
    <t>Вязники г, Стахановская ул, 25</t>
  </si>
  <si>
    <t>Вязники г, Чехова ул, 17а</t>
  </si>
  <si>
    <t>Вязниковский р-н, Мстёра п, Мира ул, 5</t>
  </si>
  <si>
    <t>Вязниковский р-н, Мстёра п, Профсоюзная ул, 2</t>
  </si>
  <si>
    <t>Вязниковский р-н, Никологоры п, Е.Игошина ул, 12а</t>
  </si>
  <si>
    <t>Вязниковский р-н, Никологоры п, Солнечная ул, 10</t>
  </si>
  <si>
    <t>Вязниковский р-н, Октябрьская д, Молодежная ул, 6</t>
  </si>
  <si>
    <t>Вязниковский р-н, Пировы-Городищи д, Молодежная ул, 3</t>
  </si>
  <si>
    <t>Вязниковский р-н, Пировы-Городищи д, Молодежная ул, 4</t>
  </si>
  <si>
    <t>Вязниковский р-н, Сарыево с, Школьная ул, 23</t>
  </si>
  <si>
    <t>Вязниковский р-н, Сергеево д, Ткацкая ул, 22</t>
  </si>
  <si>
    <t>Вязниковский р-н, Серково д, Новая ул, 3</t>
  </si>
  <si>
    <t>Вязниковский р-н, Степанцево п, Ленина ул, 10</t>
  </si>
  <si>
    <t>Вязниковский р-н, Чудиново д, Зеленый пер, 3</t>
  </si>
  <si>
    <t>Вязниковский р-н, Чудиново д, Полевая ул, 32</t>
  </si>
  <si>
    <t>Гусь-Хрустальный р-н, Великодворский п, Пролетарская ул, 14</t>
  </si>
  <si>
    <t>Муром г, Артема ул, 2</t>
  </si>
  <si>
    <t>Муром г, Вокзальная ул, 3</t>
  </si>
  <si>
    <t>Муром г, Комсомольская ул, 56а</t>
  </si>
  <si>
    <t>Муром г, Куликова ул, 9</t>
  </si>
  <si>
    <t>Муром г, Ленинградская ул, 17</t>
  </si>
  <si>
    <t>Муром г, Ленинградская ул, 34/2</t>
  </si>
  <si>
    <t>Муром г, Льва Толстого ул, 95</t>
  </si>
  <si>
    <t>Муром г, Мечникова ул, 55</t>
  </si>
  <si>
    <t>Муром г, Мечникова ул, 58</t>
  </si>
  <si>
    <t>Муром г, Мичуринская ул, 31</t>
  </si>
  <si>
    <t>Муром г, Московская ул, 103</t>
  </si>
  <si>
    <t>Муром г, Московская ул, 108</t>
  </si>
  <si>
    <t>Муром г, Московская ул, 45</t>
  </si>
  <si>
    <t>Муром г, Муромская ул, 10</t>
  </si>
  <si>
    <t>Муром г, Муромская ул, 4</t>
  </si>
  <si>
    <t>Муром г, Орловская ул, 14</t>
  </si>
  <si>
    <t>Муром г, Орловская ул, 25а</t>
  </si>
  <si>
    <t>Муром г, Первомайская ул, 22</t>
  </si>
  <si>
    <t>Муром г, Пролетарская ул, 59</t>
  </si>
  <si>
    <t>Муром г, Радиозаводское ш, 14</t>
  </si>
  <si>
    <t>Муром г, Радиозаводское ш, 31</t>
  </si>
  <si>
    <t>Муром г, Свердлова ул, 12</t>
  </si>
  <si>
    <t>Муром г, Филатова ул, 5</t>
  </si>
  <si>
    <t>Муром г, Филатова ул, 7</t>
  </si>
  <si>
    <t>Муром г, Чкалова ул, 20</t>
  </si>
  <si>
    <t>Муром г, Экземплярского ул, 92</t>
  </si>
  <si>
    <t>Муром г, Энгельса ул, 25</t>
  </si>
  <si>
    <t>Муромский р-н, Волнино д, Луговая ул, 1</t>
  </si>
  <si>
    <t>Муромский р-н, Зимёнки п, Красногорбатовская ул, 5</t>
  </si>
  <si>
    <t>Муромский р-н, Механизаторов п, 63</t>
  </si>
  <si>
    <t>Муромский р-н, Муромский п, Центральная ул, 34</t>
  </si>
  <si>
    <t>Суздаль г, Васильевская ул, 17</t>
  </si>
  <si>
    <t>Итого по город Владимир</t>
  </si>
  <si>
    <t>Итого по город Ковров</t>
  </si>
  <si>
    <t>Итого по ЗАТО город Радужный</t>
  </si>
  <si>
    <t>Итого по город Гусь-Хрустальный</t>
  </si>
  <si>
    <t>РО</t>
  </si>
  <si>
    <t>за счет средств собственников помещений в МКД</t>
  </si>
  <si>
    <t>Кирпичные</t>
  </si>
  <si>
    <t>Ж/б панели</t>
  </si>
  <si>
    <t>ОКН</t>
  </si>
  <si>
    <t>X</t>
  </si>
  <si>
    <t>УК</t>
  </si>
  <si>
    <t>НУ</t>
  </si>
  <si>
    <t>-</t>
  </si>
  <si>
    <t>ТСЖ</t>
  </si>
  <si>
    <t>ООО УК "УПРАВДОМ"</t>
  </si>
  <si>
    <t>ООО "УК "ВЕСТА"</t>
  </si>
  <si>
    <t>ООО "УК "КТС"</t>
  </si>
  <si>
    <t>ООО "УК "ЖКО РОСКО"</t>
  </si>
  <si>
    <t>ООО "ЖЭЦ-УПРАВЛЕНИЕ"</t>
  </si>
  <si>
    <t>ООО "УМД КОНТИНЕНТ"</t>
  </si>
  <si>
    <t>ООО "КОМСЕРВИС +"</t>
  </si>
  <si>
    <t>ООО "НАШЕ ЖКО"</t>
  </si>
  <si>
    <t>ООО УК "АТМОСФЕРА"</t>
  </si>
  <si>
    <t>ООО "ЖКХ-Радужный"</t>
  </si>
  <si>
    <t>ООО "РТЭК +"</t>
  </si>
  <si>
    <t>ООО "Стройград"</t>
  </si>
  <si>
    <t>ООО "УК РЭУ №1"</t>
  </si>
  <si>
    <t>ООО "ГУК"</t>
  </si>
  <si>
    <t>ООО "ГСК"</t>
  </si>
  <si>
    <t>ООО "ЖИЛЦЕНТР"</t>
  </si>
  <si>
    <t>МУП "ЖКХ п.Тасинский Бор"</t>
  </si>
  <si>
    <t>ООО "УПРАВДОМ"</t>
  </si>
  <si>
    <t>ООО "МП "АЛЬТЕРНАТИВА"</t>
  </si>
  <si>
    <t>ООО "НАДЕЖДА"</t>
  </si>
  <si>
    <t>ООО "УПРАВЛЯЮЩАЯ КОМПАНИЯ "НАШ ДОМ КИРЖАЧ"</t>
  </si>
  <si>
    <t>ООО "МОНОЛИТ"</t>
  </si>
  <si>
    <t>ООО "ЭТНА"</t>
  </si>
  <si>
    <t>ТСЖ "ИУЛЬТИНКА"</t>
  </si>
  <si>
    <t>ООО "КЭЧ"</t>
  </si>
  <si>
    <t>ООО "ПЛЕС+"</t>
  </si>
  <si>
    <t>ТСЖ "СЕВЕР"</t>
  </si>
  <si>
    <t>ООО "УПРАВЛЯЮЩАЯ КОМПАНИЯ"</t>
  </si>
  <si>
    <t>ООО УК "СЕЛИВАНОВО"</t>
  </si>
  <si>
    <t>ООО УК "Пономарев С.А."</t>
  </si>
  <si>
    <t>МУМП ЖКХ ПОС.СТАВРОВО</t>
  </si>
  <si>
    <t>ООО "ЖИЛСТРОЙ"</t>
  </si>
  <si>
    <t>ООО УК "Теплый Дом"</t>
  </si>
  <si>
    <t>ООО "Комстройсервис"</t>
  </si>
  <si>
    <t>ООО "НАШ ДОМ Г. СУДОГДА"</t>
  </si>
  <si>
    <t>МКП "Коммунальщик"</t>
  </si>
  <si>
    <t>ООО "АНДРЕЕВСКАЯ УПРАВЛЯЮЩАЯ КОМПАНИЯ"</t>
  </si>
  <si>
    <t>ООО "УК Жилищник"</t>
  </si>
  <si>
    <t>ООО "УНИВЕРСАЛ СТРОЙ"</t>
  </si>
  <si>
    <t>ООО"УПРАВЛЯЮЩАЯ КОМПАНИЯ № 1"</t>
  </si>
  <si>
    <t>ООО "ЭКСПЕРТ"</t>
  </si>
  <si>
    <t>Жилищно-строительный кооператив № 5 г.Костерево</t>
  </si>
  <si>
    <t>ООО "РСУ" Г.ПЕТУШКИ</t>
  </si>
  <si>
    <t>ООО "АЭЛИТА"</t>
  </si>
  <si>
    <t>ООО "УК ПОКРОВ"</t>
  </si>
  <si>
    <t>ООО "УК КОСТЕРЕВО"</t>
  </si>
  <si>
    <t>Итого по округ Муром</t>
  </si>
  <si>
    <t>округ Муром</t>
  </si>
  <si>
    <t>ООО "ДОМОУПРАВ"</t>
  </si>
  <si>
    <t>ОБЩЕСТВО С ОГРАНИЧЕННОЙ ОТВЕТСТВЕННОСТЬЮ УПРАВЛЯЮЩАЯ КОМПАНИЯ "ПАРТНЕР"</t>
  </si>
  <si>
    <t>ООО "ФОРТУНА"</t>
  </si>
  <si>
    <t>ООО "РЕМСТРОЙ ЮЖНЫЙ"</t>
  </si>
  <si>
    <t>ООО "СОЮЗ"</t>
  </si>
  <si>
    <t>ООО ДУК "ТЕРРИТОРИЯ"</t>
  </si>
  <si>
    <t>ООО "ВЕРБА"</t>
  </si>
  <si>
    <t>ТСН "ПРОГРЕСС"</t>
  </si>
  <si>
    <t>ТСН "МОСКОВСКАЯ 45"</t>
  </si>
  <si>
    <t>ООО "ДОМКОМ"</t>
  </si>
  <si>
    <t>ЖСПК № 44</t>
  </si>
  <si>
    <t>"Семья"</t>
  </si>
  <si>
    <t>Блочные</t>
  </si>
  <si>
    <t>ООО "МКД - Сервис"</t>
  </si>
  <si>
    <t>ООО "Управляющая организация"</t>
  </si>
  <si>
    <t>ООО УК "Согласие"</t>
  </si>
  <si>
    <t>ООО УК "Малая Медведица"</t>
  </si>
  <si>
    <t>ООО "КОМПАНИЯ "АС"</t>
  </si>
  <si>
    <t>Итого по поселок Великодворский</t>
  </si>
  <si>
    <t>Вязниковский район</t>
  </si>
  <si>
    <t>Итого по город Александров</t>
  </si>
  <si>
    <t>Итого по поселок Балакирево</t>
  </si>
  <si>
    <t>Итого по город Карабаново</t>
  </si>
  <si>
    <t>Итого по город Струнино</t>
  </si>
  <si>
    <t>Итого по Каринское</t>
  </si>
  <si>
    <t>Итого по Краснопламенское</t>
  </si>
  <si>
    <t>Александровский район</t>
  </si>
  <si>
    <t>ООО "РСК"</t>
  </si>
  <si>
    <t>ООО "ПЕРСПЕКТИВА"</t>
  </si>
  <si>
    <t>ООО "ЖКХ "УЮТ г. Александров"</t>
  </si>
  <si>
    <t>ООО "ЖКС "АЛДЕГА"</t>
  </si>
  <si>
    <t>ООО "УК "ЭВРИКА КОМФОРТ"</t>
  </si>
  <si>
    <t>ООО УК "СЖХ"</t>
  </si>
  <si>
    <t>ООО "НОВАЯ УПРАВЛЯЮЩАЯ КОМПАНИЯ"</t>
  </si>
  <si>
    <t>ООО "УК БЛАГОВЕСТ"</t>
  </si>
  <si>
    <t>ООО "ПОТЕНЦИАЛ"</t>
  </si>
  <si>
    <t>ООО "БАЛРЕМСТРОЙ"</t>
  </si>
  <si>
    <t>ООО "УК СОДРУЖЕСТВО"</t>
  </si>
  <si>
    <t>Итого по город Вязники</t>
  </si>
  <si>
    <t>Итого по Паустовское</t>
  </si>
  <si>
    <t>Итого по поселок Мстера</t>
  </si>
  <si>
    <t>Итого по Сарыевское</t>
  </si>
  <si>
    <t>Итого по поселок Никологоры</t>
  </si>
  <si>
    <t>Итого по Октябрьское</t>
  </si>
  <si>
    <t>Итого по Степанцевское</t>
  </si>
  <si>
    <t>14</t>
  </si>
  <si>
    <t>ООО "ЖЭК № 3"</t>
  </si>
  <si>
    <t>ООО "ЖЭК № 4"</t>
  </si>
  <si>
    <t>ООО "ЖЭК № 2"</t>
  </si>
  <si>
    <t>ТСЖ "СТЕПАНЦЕВСКОЕ"</t>
  </si>
  <si>
    <t>Итого по сводному краткосрочному плану на 2026 год</t>
  </si>
  <si>
    <t>Итого по сводному краткосрочному плану на 2026-2028 годы</t>
  </si>
  <si>
    <t>Итого по сводному краткосрочному плану на 2027 год</t>
  </si>
  <si>
    <t>Итого по сводному краткосрочному плану на 2028 год</t>
  </si>
  <si>
    <t>Получатель бюджетных средств - Некоммерческая организация "Фонд капитального ремонта многоквартирных домов Владимирской области" (далее - Некоммерческая организация)</t>
  </si>
  <si>
    <t xml:space="preserve">Источники финансирования </t>
  </si>
  <si>
    <t xml:space="preserve">Всего </t>
  </si>
  <si>
    <t>Федеральный бюджет (в т.ч. Средства, полученные от ППК "Фонд развития территорий")</t>
  </si>
  <si>
    <t>Областной бюджет</t>
  </si>
  <si>
    <t>Местные бюджеты</t>
  </si>
  <si>
    <t>Средства собственников</t>
  </si>
  <si>
    <t xml:space="preserve">Получатель бюджетных средств - Некоммерческая организация </t>
  </si>
  <si>
    <t>Объем финансирования в 2026 г., руб.</t>
  </si>
  <si>
    <t>Объем финансирования в 2027 г., руб.</t>
  </si>
  <si>
    <t>Объем финансирования в 2028 г., руб.</t>
  </si>
  <si>
    <t>Наименование МО</t>
  </si>
  <si>
    <t>Общая
площадь
МКД, всего</t>
  </si>
  <si>
    <t>Количество жителей,
зарегистрированных в МКД на дату утверждения
программы</t>
  </si>
  <si>
    <t>Количество МКД</t>
  </si>
  <si>
    <t>Стоимость капитального ремонта, всего</t>
  </si>
  <si>
    <t>кв.м.</t>
  </si>
  <si>
    <t>ЗАТО город Радужный</t>
  </si>
  <si>
    <t>город Александров</t>
  </si>
  <si>
    <t>поселок Балакирево</t>
  </si>
  <si>
    <t>город Карабаново</t>
  </si>
  <si>
    <t>город Струнино</t>
  </si>
  <si>
    <t>город Вязники</t>
  </si>
  <si>
    <t>Сарыевское</t>
  </si>
  <si>
    <t>Октябрьское</t>
  </si>
  <si>
    <t>Паустовское</t>
  </si>
  <si>
    <t>поселок Никологоры</t>
  </si>
  <si>
    <t>город Гороховец</t>
  </si>
  <si>
    <t>поселок Уршельский</t>
  </si>
  <si>
    <t>поселок Анопино</t>
  </si>
  <si>
    <t>город Камешково</t>
  </si>
  <si>
    <t>Сергеихинское</t>
  </si>
  <si>
    <t>город Киржач</t>
  </si>
  <si>
    <t>Кипревское</t>
  </si>
  <si>
    <t>Першинское</t>
  </si>
  <si>
    <t>поселок Мелехово</t>
  </si>
  <si>
    <t>Малыгинское</t>
  </si>
  <si>
    <t>Новосельское</t>
  </si>
  <si>
    <t>город Кольчугино</t>
  </si>
  <si>
    <t>Бавленское</t>
  </si>
  <si>
    <t>Раздольевское</t>
  </si>
  <si>
    <t>Нагорное</t>
  </si>
  <si>
    <t>город Покров</t>
  </si>
  <si>
    <t>город Костерево</t>
  </si>
  <si>
    <t>город Петушки</t>
  </si>
  <si>
    <t>Петушинское</t>
  </si>
  <si>
    <t>Пекшинское</t>
  </si>
  <si>
    <t>поселок Вольгинский</t>
  </si>
  <si>
    <t>поселок Городищи</t>
  </si>
  <si>
    <t>Новлянское</t>
  </si>
  <si>
    <t>поселок Красная Горбатка</t>
  </si>
  <si>
    <t>город Судогда</t>
  </si>
  <si>
    <t>Андреевское</t>
  </si>
  <si>
    <t>Муромцевское</t>
  </si>
  <si>
    <t>город Суздаль</t>
  </si>
  <si>
    <t>Боголюбовское</t>
  </si>
  <si>
    <t>Павловское</t>
  </si>
  <si>
    <t>Селецкое</t>
  </si>
  <si>
    <t>город Юрьев-Польский</t>
  </si>
  <si>
    <t>Степанцевское</t>
  </si>
  <si>
    <t>поселок Мстера</t>
  </si>
  <si>
    <t>поселок Мезиновский</t>
  </si>
  <si>
    <t>Головинское</t>
  </si>
  <si>
    <t>Куприяновское</t>
  </si>
  <si>
    <t>поселок Красное Эхо</t>
  </si>
  <si>
    <t>Мошокское</t>
  </si>
  <si>
    <t>Новоалександровское</t>
  </si>
  <si>
    <t>поселок Курлово</t>
  </si>
  <si>
    <t>поселок Добрятино</t>
  </si>
  <si>
    <t>Горкинское</t>
  </si>
  <si>
    <t>Клязьменское</t>
  </si>
  <si>
    <t>Лавровское</t>
  </si>
  <si>
    <t>Каринское</t>
  </si>
  <si>
    <t>Краснопламенское</t>
  </si>
  <si>
    <t>поселок Золотково</t>
  </si>
  <si>
    <t>Брызгаловское</t>
  </si>
  <si>
    <t>Филлиповское</t>
  </si>
  <si>
    <t>Ильинское</t>
  </si>
  <si>
    <t>Флорищинское</t>
  </si>
  <si>
    <t xml:space="preserve">Головинское </t>
  </si>
  <si>
    <t>Денисовское</t>
  </si>
  <si>
    <t>ООО "УК "ЖИЛСЕРВИС"</t>
  </si>
  <si>
    <t>МКП г.Владимира "ЖКХ"</t>
  </si>
  <si>
    <t>ООО "Жилищник-Центр"</t>
  </si>
  <si>
    <t>ООО УК "Порядок"</t>
  </si>
  <si>
    <t>ООО "Жилищник-Владимир"</t>
  </si>
  <si>
    <t>ООО "ЖСС"</t>
  </si>
  <si>
    <t>ООО "УК ЛЮКС"</t>
  </si>
  <si>
    <t>ООО "Наш дом"</t>
  </si>
  <si>
    <t>ООО "Жилремстрой"</t>
  </si>
  <si>
    <t>ТСЖ "Ритм"</t>
  </si>
  <si>
    <t>ООО "Мой дом"</t>
  </si>
  <si>
    <t>ООО "МУПЖРЭП"</t>
  </si>
  <si>
    <t>ООО "Наш дом-3"</t>
  </si>
  <si>
    <t>ООО "УК ЖРЭП"</t>
  </si>
  <si>
    <t>ООО "Жилищная компания"</t>
  </si>
  <si>
    <t>ООО "ЖРП  Заклязьменский"</t>
  </si>
  <si>
    <t>ООО "ТЭК"</t>
  </si>
  <si>
    <t>ООО "Квартал"</t>
  </si>
  <si>
    <t>ООО "ЖилСтройСтандарт"</t>
  </si>
  <si>
    <t>ООО "Слово и дело"</t>
  </si>
  <si>
    <t>Приложение №1</t>
  </si>
  <si>
    <t xml:space="preserve">Таблица №2 </t>
  </si>
  <si>
    <t xml:space="preserve">к сводному краткосрочному плану реализации
 региональной программы капитального ремонта общего
 имущества в многоквартирных домах на период 2026-2028 годы </t>
  </si>
  <si>
    <t>к сводному краткосрочному плану реализации
 региональной программы капитального ремонта общего
 имущества в многоквартирных домах еа территории Владимирской области
 на период 2026-2028 годы</t>
  </si>
  <si>
    <t>к сводному краткосрочному плану реализации
 региональной программы капитального ремонта общего
 имущества в многоквартирных домах на территории Владимирской области на период 2026-2028 годы</t>
  </si>
  <si>
    <t>на территории Владимирской области на период 2026-2028 годы</t>
  </si>
  <si>
    <t>Сведения о многоквартирных домах, включенных в сводный краткосрочный план реализации региональной программы капитального ремонта общего имущества в многоквартирных домах на территории Владимирской области на период 2026-2028 годы</t>
  </si>
  <si>
    <t>Ресурсное обеспечение
реализации краткосрочного плана реализации
региональной программы капитального ремонта общего имущества
в многоквартирных домах на территории
Владимирской области на период 2026-2028 годы</t>
  </si>
  <si>
    <t>Шлакоблок</t>
  </si>
  <si>
    <t>Таблица №3</t>
  </si>
  <si>
    <t>Планируемые показатели
реализации сводного краткосрочного плана региональной программы капитального ремонта общего имущества в многоквартирных домах на территории Владимирской области на период 2026-2028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</si>
</sst>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sz val="28"/>
      <color theme="1"/>
      <name val="Calibri"/>
      <family val="2"/>
      <scheme val="minor"/>
    </font>
    <font>
      <b/>
      <sz val="46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28"/>
      <color rgb="FF000000"/>
      <name val="Times New Roman"/>
      <family val="1"/>
      <charset val="204"/>
    </font>
    <font>
      <sz val="28"/>
      <color rgb="FF000000"/>
      <name val="Times New Roman"/>
      <family val="1"/>
      <charset val="204"/>
    </font>
    <font>
      <sz val="28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21" fillId="0" borderId="0"/>
  </cellStyleXfs>
  <cellXfs count="148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0" xfId="2" applyFont="1" applyAlignment="1">
      <alignment wrapText="1"/>
    </xf>
    <xf numFmtId="0" fontId="6" fillId="0" borderId="0" xfId="2" applyFont="1" applyAlignment="1">
      <alignment horizontal="right"/>
    </xf>
    <xf numFmtId="0" fontId="6" fillId="0" borderId="1" xfId="2" applyFont="1" applyBorder="1" applyAlignment="1">
      <alignment horizontal="center" vertical="center" wrapText="1"/>
    </xf>
    <xf numFmtId="4" fontId="6" fillId="0" borderId="1" xfId="0" applyNumberFormat="1" applyFont="1" applyBorder="1"/>
    <xf numFmtId="0" fontId="6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8" fillId="0" borderId="1" xfId="0" applyFont="1" applyBorder="1"/>
    <xf numFmtId="4" fontId="23" fillId="0" borderId="1" xfId="1" applyNumberFormat="1" applyFont="1" applyBorder="1" applyAlignment="1">
      <alignment horizontal="center" vertical="center"/>
    </xf>
    <xf numFmtId="3" fontId="23" fillId="0" borderId="1" xfId="1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3" fontId="2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0" fontId="6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3" fontId="8" fillId="0" borderId="5" xfId="0" applyNumberFormat="1" applyFon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0" fontId="8" fillId="0" borderId="5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/>
    <xf numFmtId="4" fontId="2" fillId="0" borderId="0" xfId="0" applyNumberFormat="1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 wrapText="1"/>
    </xf>
    <xf numFmtId="4" fontId="20" fillId="0" borderId="0" xfId="0" applyNumberFormat="1" applyFont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1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9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4" fontId="3" fillId="0" borderId="0" xfId="0" applyNumberFormat="1" applyFont="1"/>
    <xf numFmtId="0" fontId="22" fillId="0" borderId="0" xfId="2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textRotation="90" wrapText="1"/>
    </xf>
    <xf numFmtId="4" fontId="6" fillId="0" borderId="1" xfId="0" applyNumberFormat="1" applyFont="1" applyBorder="1" applyAlignment="1">
      <alignment horizontal="center" vertical="center" textRotation="90" wrapText="1"/>
    </xf>
    <xf numFmtId="2" fontId="6" fillId="0" borderId="1" xfId="0" applyNumberFormat="1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wrapText="1"/>
    </xf>
    <xf numFmtId="4" fontId="3" fillId="0" borderId="1" xfId="1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textRotation="90" wrapText="1"/>
    </xf>
    <xf numFmtId="4" fontId="3" fillId="0" borderId="1" xfId="1" applyNumberFormat="1" applyFont="1" applyBorder="1" applyAlignment="1">
      <alignment horizontal="center" vertical="center" textRotation="90"/>
    </xf>
    <xf numFmtId="4" fontId="3" fillId="0" borderId="5" xfId="1" applyNumberFormat="1" applyFont="1" applyBorder="1" applyAlignment="1">
      <alignment horizontal="center" vertical="center" textRotation="90" wrapText="1"/>
    </xf>
    <xf numFmtId="4" fontId="3" fillId="0" borderId="6" xfId="1" applyNumberFormat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textRotation="90" wrapText="1"/>
    </xf>
    <xf numFmtId="0" fontId="6" fillId="0" borderId="2" xfId="2" applyFont="1" applyBorder="1" applyAlignment="1">
      <alignment wrapText="1"/>
    </xf>
    <xf numFmtId="0" fontId="6" fillId="0" borderId="4" xfId="2" applyFont="1" applyBorder="1" applyAlignment="1">
      <alignment wrapText="1"/>
    </xf>
    <xf numFmtId="0" fontId="6" fillId="0" borderId="2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0" xfId="2" applyFont="1" applyAlignment="1">
      <alignment horizontal="right" vertical="center" wrapText="1"/>
    </xf>
    <xf numFmtId="0" fontId="22" fillId="0" borderId="0" xfId="2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5" fillId="0" borderId="0" xfId="0" applyFont="1" applyAlignment="1">
      <alignment horizontal="right" vertical="top" wrapText="1"/>
    </xf>
    <xf numFmtId="0" fontId="26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 xr:uid="{953CCDD5-8C10-4D4F-95D5-87709B6DE852}"/>
    <cellStyle name="Обычный 4 2 2 2" xfId="2" xr:uid="{65A857DE-2C12-4D2F-B06B-E036BE4E4B93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367-BE66-4C71-8B7F-C37C336EDBB9}">
  <sheetPr>
    <pageSetUpPr fitToPage="1"/>
  </sheetPr>
  <dimension ref="A1:AC498"/>
  <sheetViews>
    <sheetView tabSelected="1" topLeftCell="B1" zoomScale="54" zoomScaleNormal="54" workbookViewId="0">
      <selection activeCell="C329" sqref="C329:C498"/>
    </sheetView>
  </sheetViews>
  <sheetFormatPr defaultRowHeight="18.75" x14ac:dyDescent="0.3"/>
  <cols>
    <col min="1" max="1" width="9.140625" hidden="1" customWidth="1"/>
    <col min="2" max="2" width="10.5703125" customWidth="1"/>
    <col min="3" max="3" width="83.85546875" customWidth="1"/>
    <col min="4" max="4" width="28.7109375" style="72" customWidth="1"/>
    <col min="5" max="5" width="20.7109375" style="25" customWidth="1"/>
    <col min="6" max="6" width="22.85546875" style="25" customWidth="1"/>
    <col min="7" max="7" width="23.7109375" style="25" customWidth="1"/>
    <col min="8" max="8" width="20.28515625" style="25" customWidth="1"/>
    <col min="9" max="9" width="22.85546875" style="25" customWidth="1"/>
    <col min="10" max="10" width="14.42578125" style="25" customWidth="1"/>
    <col min="11" max="11" width="19.42578125" style="25" customWidth="1"/>
    <col min="12" max="12" width="24.42578125" style="25" customWidth="1"/>
    <col min="13" max="13" width="17.5703125" style="25" customWidth="1"/>
    <col min="14" max="14" width="23.28515625" style="73" customWidth="1"/>
    <col min="15" max="15" width="16.85546875" style="25" customWidth="1"/>
    <col min="16" max="16" width="19.5703125" style="25" customWidth="1"/>
    <col min="17" max="17" width="18.5703125" style="25" customWidth="1"/>
    <col min="18" max="18" width="22" style="25" customWidth="1"/>
    <col min="19" max="19" width="14" style="25" customWidth="1"/>
    <col min="20" max="20" width="18.28515625" style="25" customWidth="1"/>
    <col min="21" max="21" width="22" style="25" customWidth="1"/>
    <col min="22" max="22" width="46" style="25" customWidth="1"/>
    <col min="23" max="23" width="21.28515625" style="25" customWidth="1"/>
    <col min="24" max="24" width="42.7109375" style="25" customWidth="1"/>
    <col min="25" max="25" width="21.5703125" style="25" customWidth="1"/>
    <col min="26" max="26" width="17" style="25" customWidth="1"/>
    <col min="27" max="28" width="24.5703125" style="25" customWidth="1"/>
    <col min="29" max="29" width="24" style="25" customWidth="1"/>
  </cols>
  <sheetData>
    <row r="1" spans="2:29" ht="36" x14ac:dyDescent="0.55000000000000004">
      <c r="B1" s="19"/>
      <c r="C1" s="20"/>
      <c r="D1" s="21"/>
      <c r="E1" s="22"/>
      <c r="F1" s="22"/>
      <c r="G1" s="22"/>
      <c r="H1" s="23"/>
      <c r="I1" s="22"/>
      <c r="J1" s="22"/>
      <c r="K1" s="22"/>
      <c r="L1" s="22"/>
      <c r="M1" s="22"/>
      <c r="N1" s="24"/>
      <c r="O1" s="22"/>
      <c r="P1" s="22"/>
      <c r="X1" s="26"/>
      <c r="Y1" s="26"/>
      <c r="Z1" s="26"/>
      <c r="AA1" s="120" t="s">
        <v>709</v>
      </c>
      <c r="AB1" s="120"/>
      <c r="AC1" s="120"/>
    </row>
    <row r="2" spans="2:29" ht="78" customHeight="1" x14ac:dyDescent="0.45">
      <c r="B2" s="19"/>
      <c r="C2" s="20"/>
      <c r="D2" s="21"/>
      <c r="E2" s="22"/>
      <c r="F2" s="22"/>
      <c r="G2" s="22"/>
      <c r="H2" s="23"/>
      <c r="I2" s="22"/>
      <c r="J2" s="22"/>
      <c r="K2" s="22"/>
      <c r="L2" s="22"/>
      <c r="M2" s="22"/>
      <c r="N2" s="24"/>
      <c r="O2" s="22"/>
      <c r="P2" s="22"/>
      <c r="X2" s="121" t="s">
        <v>0</v>
      </c>
      <c r="Y2" s="121"/>
      <c r="Z2" s="121"/>
      <c r="AA2" s="121"/>
      <c r="AB2" s="121"/>
      <c r="AC2" s="121"/>
    </row>
    <row r="3" spans="2:29" ht="44.25" customHeight="1" x14ac:dyDescent="1.25">
      <c r="B3" s="27"/>
      <c r="C3" s="28"/>
      <c r="D3" s="21"/>
      <c r="E3" s="22"/>
      <c r="F3" s="22"/>
      <c r="G3" s="22"/>
      <c r="H3" s="23"/>
      <c r="I3" s="22"/>
      <c r="J3" s="22"/>
      <c r="K3" s="22"/>
      <c r="L3" s="22"/>
      <c r="M3" s="22"/>
      <c r="N3" s="24"/>
      <c r="O3" s="22"/>
      <c r="P3" s="22"/>
      <c r="X3" s="26"/>
      <c r="Y3" s="26"/>
      <c r="Z3" s="121" t="s">
        <v>1</v>
      </c>
      <c r="AA3" s="121"/>
      <c r="AB3" s="121"/>
      <c r="AC3" s="121"/>
    </row>
    <row r="4" spans="2:29" ht="34.5" x14ac:dyDescent="0.45">
      <c r="B4" s="122" t="s">
        <v>2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</row>
    <row r="5" spans="2:29" ht="34.5" x14ac:dyDescent="0.25">
      <c r="B5" s="119" t="s">
        <v>3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</row>
    <row r="6" spans="2:29" ht="34.5" x14ac:dyDescent="0.25">
      <c r="B6" s="119" t="s">
        <v>714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</row>
    <row r="7" spans="2:29" ht="35.25" x14ac:dyDescent="0.5">
      <c r="B7" s="29"/>
      <c r="C7" s="30"/>
      <c r="D7" s="31"/>
      <c r="E7" s="22"/>
      <c r="F7" s="22"/>
      <c r="G7" s="22"/>
      <c r="H7" s="23"/>
      <c r="I7" s="22"/>
      <c r="J7" s="22"/>
      <c r="K7" s="22"/>
      <c r="L7" s="22"/>
      <c r="M7" s="22"/>
      <c r="N7" s="24"/>
      <c r="O7" s="22"/>
      <c r="P7" s="22"/>
      <c r="Q7" s="22"/>
      <c r="R7" s="22"/>
      <c r="S7" s="22"/>
      <c r="T7" s="22"/>
      <c r="U7" s="22"/>
      <c r="V7" s="22"/>
      <c r="W7" s="22"/>
    </row>
    <row r="8" spans="2:29" x14ac:dyDescent="0.25">
      <c r="B8" s="113" t="s">
        <v>4</v>
      </c>
      <c r="C8" s="113" t="s">
        <v>5</v>
      </c>
      <c r="D8" s="115" t="s">
        <v>6</v>
      </c>
      <c r="E8" s="113" t="s">
        <v>7</v>
      </c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6" t="s">
        <v>8</v>
      </c>
      <c r="V8" s="117"/>
      <c r="W8" s="117"/>
      <c r="X8" s="117"/>
      <c r="Y8" s="117"/>
      <c r="Z8" s="118"/>
      <c r="AA8" s="110" t="s">
        <v>9</v>
      </c>
      <c r="AB8" s="110" t="s">
        <v>10</v>
      </c>
      <c r="AC8" s="110" t="s">
        <v>11</v>
      </c>
    </row>
    <row r="9" spans="2:29" x14ac:dyDescent="0.25">
      <c r="B9" s="113"/>
      <c r="C9" s="113"/>
      <c r="D9" s="115"/>
      <c r="E9" s="113" t="s">
        <v>12</v>
      </c>
      <c r="F9" s="113"/>
      <c r="G9" s="113"/>
      <c r="H9" s="113"/>
      <c r="I9" s="113"/>
      <c r="J9" s="113"/>
      <c r="K9" s="113" t="s">
        <v>13</v>
      </c>
      <c r="L9" s="113"/>
      <c r="M9" s="113" t="s">
        <v>14</v>
      </c>
      <c r="N9" s="113"/>
      <c r="O9" s="113" t="s">
        <v>15</v>
      </c>
      <c r="P9" s="113"/>
      <c r="Q9" s="113" t="s">
        <v>16</v>
      </c>
      <c r="R9" s="113"/>
      <c r="S9" s="113" t="s">
        <v>17</v>
      </c>
      <c r="T9" s="113"/>
      <c r="U9" s="112" t="s">
        <v>18</v>
      </c>
      <c r="V9" s="112" t="s">
        <v>19</v>
      </c>
      <c r="W9" s="112" t="s">
        <v>20</v>
      </c>
      <c r="X9" s="111" t="s">
        <v>21</v>
      </c>
      <c r="Y9" s="112" t="s">
        <v>22</v>
      </c>
      <c r="Z9" s="112" t="s">
        <v>23</v>
      </c>
      <c r="AA9" s="110"/>
      <c r="AB9" s="110"/>
      <c r="AC9" s="110"/>
    </row>
    <row r="10" spans="2:29" ht="18.75" customHeight="1" x14ac:dyDescent="0.25">
      <c r="B10" s="113"/>
      <c r="C10" s="113"/>
      <c r="D10" s="115"/>
      <c r="E10" s="110" t="s">
        <v>24</v>
      </c>
      <c r="F10" s="110" t="s">
        <v>25</v>
      </c>
      <c r="G10" s="110" t="s">
        <v>26</v>
      </c>
      <c r="H10" s="110" t="s">
        <v>27</v>
      </c>
      <c r="I10" s="110" t="s">
        <v>28</v>
      </c>
      <c r="J10" s="110" t="s">
        <v>29</v>
      </c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2"/>
      <c r="V10" s="112"/>
      <c r="W10" s="112"/>
      <c r="X10" s="111"/>
      <c r="Y10" s="112"/>
      <c r="Z10" s="112"/>
      <c r="AA10" s="110"/>
      <c r="AB10" s="110"/>
      <c r="AC10" s="110"/>
    </row>
    <row r="11" spans="2:29" ht="289.5" customHeight="1" x14ac:dyDescent="0.25">
      <c r="B11" s="113"/>
      <c r="C11" s="113"/>
      <c r="D11" s="115"/>
      <c r="E11" s="110"/>
      <c r="F11" s="110"/>
      <c r="G11" s="110"/>
      <c r="H11" s="110"/>
      <c r="I11" s="110"/>
      <c r="J11" s="110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2"/>
      <c r="V11" s="112"/>
      <c r="W11" s="112"/>
      <c r="X11" s="111"/>
      <c r="Y11" s="112"/>
      <c r="Z11" s="112"/>
      <c r="AA11" s="110"/>
      <c r="AB11" s="110"/>
      <c r="AC11" s="110"/>
    </row>
    <row r="12" spans="2:29" ht="18.75" customHeight="1" x14ac:dyDescent="0.25">
      <c r="B12" s="113"/>
      <c r="C12" s="113"/>
      <c r="D12" s="115"/>
      <c r="E12" s="110"/>
      <c r="F12" s="110"/>
      <c r="G12" s="110"/>
      <c r="H12" s="110"/>
      <c r="I12" s="110"/>
      <c r="J12" s="110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2"/>
      <c r="V12" s="112"/>
      <c r="W12" s="112"/>
      <c r="X12" s="111"/>
      <c r="Y12" s="112"/>
      <c r="Z12" s="112"/>
      <c r="AA12" s="110"/>
      <c r="AB12" s="110"/>
      <c r="AC12" s="110"/>
    </row>
    <row r="13" spans="2:29" ht="18.75" customHeight="1" x14ac:dyDescent="0.25">
      <c r="B13" s="113"/>
      <c r="C13" s="113"/>
      <c r="D13" s="115"/>
      <c r="E13" s="110"/>
      <c r="F13" s="110"/>
      <c r="G13" s="110"/>
      <c r="H13" s="110"/>
      <c r="I13" s="110"/>
      <c r="J13" s="110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2"/>
      <c r="V13" s="112"/>
      <c r="W13" s="112"/>
      <c r="X13" s="111"/>
      <c r="Y13" s="112"/>
      <c r="Z13" s="112"/>
      <c r="AA13" s="110"/>
      <c r="AB13" s="110"/>
      <c r="AC13" s="110"/>
    </row>
    <row r="14" spans="2:29" x14ac:dyDescent="0.25">
      <c r="B14" s="114"/>
      <c r="C14" s="114"/>
      <c r="D14" s="33" t="s">
        <v>30</v>
      </c>
      <c r="E14" s="33" t="s">
        <v>30</v>
      </c>
      <c r="F14" s="33" t="s">
        <v>30</v>
      </c>
      <c r="G14" s="33" t="s">
        <v>30</v>
      </c>
      <c r="H14" s="33" t="s">
        <v>30</v>
      </c>
      <c r="I14" s="33" t="s">
        <v>30</v>
      </c>
      <c r="J14" s="33" t="s">
        <v>30</v>
      </c>
      <c r="K14" s="32" t="s">
        <v>31</v>
      </c>
      <c r="L14" s="32" t="s">
        <v>30</v>
      </c>
      <c r="M14" s="32" t="s">
        <v>32</v>
      </c>
      <c r="N14" s="33" t="s">
        <v>30</v>
      </c>
      <c r="O14" s="32" t="s">
        <v>32</v>
      </c>
      <c r="P14" s="32" t="s">
        <v>30</v>
      </c>
      <c r="Q14" s="32" t="s">
        <v>32</v>
      </c>
      <c r="R14" s="32" t="s">
        <v>30</v>
      </c>
      <c r="S14" s="32" t="s">
        <v>33</v>
      </c>
      <c r="T14" s="32" t="s">
        <v>30</v>
      </c>
      <c r="U14" s="32" t="s">
        <v>30</v>
      </c>
      <c r="V14" s="32" t="s">
        <v>30</v>
      </c>
      <c r="W14" s="32" t="s">
        <v>30</v>
      </c>
      <c r="X14" s="33" t="s">
        <v>30</v>
      </c>
      <c r="Y14" s="32" t="s">
        <v>30</v>
      </c>
      <c r="Z14" s="32" t="s">
        <v>30</v>
      </c>
      <c r="AA14" s="110"/>
      <c r="AB14" s="110"/>
      <c r="AC14" s="110"/>
    </row>
    <row r="15" spans="2:29" ht="21.75" customHeight="1" x14ac:dyDescent="0.25">
      <c r="B15" s="32">
        <v>1</v>
      </c>
      <c r="C15" s="32">
        <v>2</v>
      </c>
      <c r="D15" s="32">
        <v>3</v>
      </c>
      <c r="E15" s="32">
        <v>4</v>
      </c>
      <c r="F15" s="32">
        <v>5</v>
      </c>
      <c r="G15" s="32">
        <v>6</v>
      </c>
      <c r="H15" s="32">
        <v>7</v>
      </c>
      <c r="I15" s="32">
        <v>8</v>
      </c>
      <c r="J15" s="32">
        <v>9</v>
      </c>
      <c r="K15" s="32">
        <v>10</v>
      </c>
      <c r="L15" s="32">
        <v>11</v>
      </c>
      <c r="M15" s="32">
        <v>12</v>
      </c>
      <c r="N15" s="33">
        <v>13</v>
      </c>
      <c r="O15" s="32">
        <v>14</v>
      </c>
      <c r="P15" s="32">
        <v>15</v>
      </c>
      <c r="Q15" s="32">
        <v>16</v>
      </c>
      <c r="R15" s="32">
        <v>17</v>
      </c>
      <c r="S15" s="32">
        <v>18</v>
      </c>
      <c r="T15" s="32">
        <v>19</v>
      </c>
      <c r="U15" s="32">
        <v>20</v>
      </c>
      <c r="V15" s="32">
        <v>21</v>
      </c>
      <c r="W15" s="32">
        <v>22</v>
      </c>
      <c r="X15" s="32">
        <v>23</v>
      </c>
      <c r="Y15" s="32">
        <v>24</v>
      </c>
      <c r="Z15" s="32">
        <v>25</v>
      </c>
      <c r="AA15" s="32">
        <v>26</v>
      </c>
      <c r="AB15" s="32">
        <v>27</v>
      </c>
      <c r="AC15" s="32">
        <v>28</v>
      </c>
    </row>
    <row r="16" spans="2:29" x14ac:dyDescent="0.3">
      <c r="B16" s="34" t="s">
        <v>605</v>
      </c>
      <c r="C16" s="35"/>
      <c r="D16" s="36">
        <f>D17+D180+D327</f>
        <v>3893050539.9399996</v>
      </c>
      <c r="E16" s="36">
        <f t="shared" ref="E16:Z16" si="0">E17+E180+E327</f>
        <v>8038939.4000000004</v>
      </c>
      <c r="F16" s="36">
        <f t="shared" si="0"/>
        <v>11300857.640000001</v>
      </c>
      <c r="G16" s="36">
        <f t="shared" si="0"/>
        <v>9558648.8000000007</v>
      </c>
      <c r="H16" s="36">
        <f t="shared" si="0"/>
        <v>14487478.52</v>
      </c>
      <c r="I16" s="36">
        <f t="shared" si="0"/>
        <v>29801338.059999999</v>
      </c>
      <c r="J16" s="36">
        <f t="shared" si="0"/>
        <v>0</v>
      </c>
      <c r="K16" s="37">
        <f t="shared" si="0"/>
        <v>24</v>
      </c>
      <c r="L16" s="36">
        <f t="shared" si="0"/>
        <v>95378958.620000005</v>
      </c>
      <c r="M16" s="36">
        <f t="shared" si="0"/>
        <v>271378.05884899996</v>
      </c>
      <c r="N16" s="36">
        <f t="shared" si="0"/>
        <v>3381929009.3199997</v>
      </c>
      <c r="O16" s="36">
        <f t="shared" si="0"/>
        <v>0</v>
      </c>
      <c r="P16" s="36">
        <f t="shared" si="0"/>
        <v>0</v>
      </c>
      <c r="Q16" s="36">
        <f t="shared" si="0"/>
        <v>18039.32</v>
      </c>
      <c r="R16" s="36">
        <f t="shared" si="0"/>
        <v>197554477.67999998</v>
      </c>
      <c r="S16" s="36">
        <f t="shared" si="0"/>
        <v>346</v>
      </c>
      <c r="T16" s="36">
        <f t="shared" si="0"/>
        <v>3914182.85</v>
      </c>
      <c r="U16" s="36">
        <f t="shared" si="0"/>
        <v>7409370.6399999997</v>
      </c>
      <c r="V16" s="36">
        <f t="shared" si="0"/>
        <v>0</v>
      </c>
      <c r="W16" s="36">
        <f t="shared" si="0"/>
        <v>1832114.13</v>
      </c>
      <c r="X16" s="36">
        <f t="shared" si="0"/>
        <v>69910000</v>
      </c>
      <c r="Y16" s="36">
        <f t="shared" si="0"/>
        <v>61575164.280000009</v>
      </c>
      <c r="Z16" s="36">
        <f t="shared" si="0"/>
        <v>360000</v>
      </c>
      <c r="AA16" s="38" t="s">
        <v>501</v>
      </c>
      <c r="AB16" s="38" t="s">
        <v>501</v>
      </c>
      <c r="AC16" s="38" t="s">
        <v>501</v>
      </c>
    </row>
    <row r="17" spans="1:29" x14ac:dyDescent="0.3">
      <c r="B17" s="34" t="s">
        <v>604</v>
      </c>
      <c r="C17" s="35"/>
      <c r="D17" s="36">
        <f>D18+D43+D47+D59+D70+D72+D80+D82+D84+D88+D90+D93+D95+D97+D99+D103+D105+D107+D109+D111+D113+D115+D119+D121+D123+D128+D130+D133+D136+D138+D141+D143+D147+D149+D151+D153+D155+D157+D164+D166+D168+D171+D173+D175+D177+D125</f>
        <v>1112234602.8600001</v>
      </c>
      <c r="E17" s="36">
        <f t="shared" ref="E17:Z17" si="1">E18+E43+E47+E59+E70+E72+E80+E82+E84+E88+E90+E93+E95+E97+E99+E103+E105+E107+E109+E111+E113+E115+E119+E121+E123+E128+E130+E133+E136+E138+E141+E143+E147+E149+E151+E153+E155+E157+E164+E166+E168+E171+E173+E175+E177+E125</f>
        <v>622707.61</v>
      </c>
      <c r="F17" s="36">
        <f t="shared" si="1"/>
        <v>0</v>
      </c>
      <c r="G17" s="36">
        <f t="shared" si="1"/>
        <v>5000000</v>
      </c>
      <c r="H17" s="36">
        <f t="shared" si="1"/>
        <v>1426556</v>
      </c>
      <c r="I17" s="36">
        <f t="shared" si="1"/>
        <v>3393587.2000000002</v>
      </c>
      <c r="J17" s="36">
        <f t="shared" si="1"/>
        <v>0</v>
      </c>
      <c r="K17" s="37">
        <f t="shared" si="1"/>
        <v>8</v>
      </c>
      <c r="L17" s="36">
        <f t="shared" si="1"/>
        <v>31780425.25</v>
      </c>
      <c r="M17" s="36">
        <f t="shared" si="1"/>
        <v>77332.166258999976</v>
      </c>
      <c r="N17" s="36">
        <f t="shared" si="1"/>
        <v>944689489.81999981</v>
      </c>
      <c r="O17" s="36">
        <f t="shared" si="1"/>
        <v>0</v>
      </c>
      <c r="P17" s="36">
        <f t="shared" si="1"/>
        <v>0</v>
      </c>
      <c r="Q17" s="36">
        <f t="shared" si="1"/>
        <v>7506.3</v>
      </c>
      <c r="R17" s="36">
        <f t="shared" si="1"/>
        <v>84129651.769999996</v>
      </c>
      <c r="S17" s="36">
        <f t="shared" si="1"/>
        <v>346</v>
      </c>
      <c r="T17" s="36">
        <f t="shared" si="1"/>
        <v>3914182.85</v>
      </c>
      <c r="U17" s="36">
        <f t="shared" si="1"/>
        <v>0</v>
      </c>
      <c r="V17" s="36">
        <f t="shared" si="1"/>
        <v>0</v>
      </c>
      <c r="W17" s="36">
        <f t="shared" si="1"/>
        <v>0</v>
      </c>
      <c r="X17" s="36">
        <f t="shared" si="1"/>
        <v>19430000</v>
      </c>
      <c r="Y17" s="36">
        <f t="shared" si="1"/>
        <v>17608002.359999996</v>
      </c>
      <c r="Z17" s="36">
        <f t="shared" si="1"/>
        <v>240000</v>
      </c>
      <c r="AA17" s="38" t="s">
        <v>501</v>
      </c>
      <c r="AB17" s="38" t="s">
        <v>501</v>
      </c>
      <c r="AC17" s="38" t="s">
        <v>501</v>
      </c>
    </row>
    <row r="18" spans="1:29" x14ac:dyDescent="0.3">
      <c r="B18" s="39" t="s">
        <v>492</v>
      </c>
      <c r="C18" s="35"/>
      <c r="D18" s="36">
        <f>SUM(D19:D42)</f>
        <v>237002492.03000003</v>
      </c>
      <c r="E18" s="36">
        <f t="shared" ref="E18:Z18" si="2">SUM(E19:E42)</f>
        <v>0</v>
      </c>
      <c r="F18" s="36">
        <f t="shared" si="2"/>
        <v>0</v>
      </c>
      <c r="G18" s="36">
        <f t="shared" si="2"/>
        <v>5000000</v>
      </c>
      <c r="H18" s="36">
        <f t="shared" si="2"/>
        <v>640460.62</v>
      </c>
      <c r="I18" s="36">
        <f t="shared" si="2"/>
        <v>0</v>
      </c>
      <c r="J18" s="36">
        <f t="shared" si="2"/>
        <v>0</v>
      </c>
      <c r="K18" s="37">
        <f t="shared" si="2"/>
        <v>3</v>
      </c>
      <c r="L18" s="36">
        <f t="shared" si="2"/>
        <v>12031757.76</v>
      </c>
      <c r="M18" s="36">
        <f t="shared" si="2"/>
        <v>16689.2</v>
      </c>
      <c r="N18" s="36">
        <f t="shared" si="2"/>
        <v>175155382.44</v>
      </c>
      <c r="O18" s="36">
        <f t="shared" si="2"/>
        <v>0</v>
      </c>
      <c r="P18" s="36">
        <f t="shared" si="2"/>
        <v>0</v>
      </c>
      <c r="Q18" s="36">
        <f t="shared" si="2"/>
        <v>3206.9</v>
      </c>
      <c r="R18" s="36">
        <f t="shared" si="2"/>
        <v>35585048.109999999</v>
      </c>
      <c r="S18" s="36">
        <f t="shared" si="2"/>
        <v>0</v>
      </c>
      <c r="T18" s="36">
        <f t="shared" si="2"/>
        <v>0</v>
      </c>
      <c r="U18" s="36">
        <f t="shared" si="2"/>
        <v>0</v>
      </c>
      <c r="V18" s="36">
        <f t="shared" si="2"/>
        <v>0</v>
      </c>
      <c r="W18" s="36">
        <f t="shared" si="2"/>
        <v>0</v>
      </c>
      <c r="X18" s="36">
        <f t="shared" si="2"/>
        <v>3680000</v>
      </c>
      <c r="Y18" s="36">
        <f t="shared" si="2"/>
        <v>4909843.1000000006</v>
      </c>
      <c r="Z18" s="36">
        <f t="shared" si="2"/>
        <v>0</v>
      </c>
      <c r="AA18" s="38" t="s">
        <v>501</v>
      </c>
      <c r="AB18" s="38" t="s">
        <v>501</v>
      </c>
      <c r="AC18" s="38" t="s">
        <v>501</v>
      </c>
    </row>
    <row r="19" spans="1:29" x14ac:dyDescent="0.25">
      <c r="A19">
        <v>1</v>
      </c>
      <c r="B19" s="40">
        <f>SUBTOTAL(9,$A$19:A19)</f>
        <v>1</v>
      </c>
      <c r="C19" s="41" t="s">
        <v>34</v>
      </c>
      <c r="D19" s="36">
        <f>E19+F19+G19+H19+I19+J19+L19+N19+P19+R19+T19+U19+V19+W19+X19+Y19+Z19</f>
        <v>7508441.5999999996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3">
        <v>0</v>
      </c>
      <c r="L19" s="42">
        <v>0</v>
      </c>
      <c r="M19" s="42">
        <v>591.5</v>
      </c>
      <c r="N19" s="44">
        <v>7155317.7999999998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4">
        <v>200000</v>
      </c>
      <c r="Y19" s="44">
        <v>153123.79999999999</v>
      </c>
      <c r="Z19" s="42">
        <v>0</v>
      </c>
      <c r="AA19" s="45">
        <v>2026</v>
      </c>
      <c r="AB19" s="45">
        <v>2026</v>
      </c>
      <c r="AC19" s="45">
        <v>2026</v>
      </c>
    </row>
    <row r="20" spans="1:29" x14ac:dyDescent="0.25">
      <c r="A20">
        <v>1</v>
      </c>
      <c r="B20" s="40">
        <f>SUBTOTAL(9,$A$19:A20)</f>
        <v>2</v>
      </c>
      <c r="C20" s="41" t="s">
        <v>35</v>
      </c>
      <c r="D20" s="36">
        <f t="shared" ref="D20:D341" si="3">E20+F20+G20+H20+I20+J20+L20+N20+P20+R20+T20+U20+V20+W20+X20+Y20+Z20</f>
        <v>774166.48</v>
      </c>
      <c r="E20" s="36">
        <v>0</v>
      </c>
      <c r="F20" s="36">
        <v>0</v>
      </c>
      <c r="G20" s="36">
        <v>0</v>
      </c>
      <c r="H20" s="36">
        <v>640460.62</v>
      </c>
      <c r="I20" s="36">
        <v>0</v>
      </c>
      <c r="J20" s="36">
        <v>0</v>
      </c>
      <c r="K20" s="37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4">
        <v>120000</v>
      </c>
      <c r="Y20" s="44">
        <v>13705.86</v>
      </c>
      <c r="Z20" s="42">
        <v>0</v>
      </c>
      <c r="AA20" s="45">
        <v>2026</v>
      </c>
      <c r="AB20" s="45">
        <v>2026</v>
      </c>
      <c r="AC20" s="45">
        <v>2026</v>
      </c>
    </row>
    <row r="21" spans="1:29" x14ac:dyDescent="0.25">
      <c r="A21">
        <v>1</v>
      </c>
      <c r="B21" s="40">
        <f>SUBTOTAL(9,$A$19:A21)</f>
        <v>3</v>
      </c>
      <c r="C21" s="46" t="s">
        <v>36</v>
      </c>
      <c r="D21" s="36">
        <f t="shared" si="3"/>
        <v>4668041.8699999992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3">
        <v>0</v>
      </c>
      <c r="L21" s="42">
        <v>0</v>
      </c>
      <c r="M21" s="42">
        <v>260</v>
      </c>
      <c r="N21" s="44">
        <v>4394010.0599999996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4">
        <v>180000</v>
      </c>
      <c r="Y21" s="44">
        <v>94031.81</v>
      </c>
      <c r="Z21" s="42">
        <v>0</v>
      </c>
      <c r="AA21" s="45">
        <v>2026</v>
      </c>
      <c r="AB21" s="45">
        <v>2026</v>
      </c>
      <c r="AC21" s="45">
        <v>2026</v>
      </c>
    </row>
    <row r="22" spans="1:29" x14ac:dyDescent="0.25">
      <c r="A22">
        <v>1</v>
      </c>
      <c r="B22" s="40">
        <f>SUBTOTAL(9,$A$19:A22)</f>
        <v>4</v>
      </c>
      <c r="C22" s="46" t="s">
        <v>37</v>
      </c>
      <c r="D22" s="36">
        <f t="shared" si="3"/>
        <v>4596225.9800000004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3">
        <v>0</v>
      </c>
      <c r="L22" s="42">
        <v>0</v>
      </c>
      <c r="M22" s="42">
        <v>256</v>
      </c>
      <c r="N22" s="44">
        <v>4323698.83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4">
        <v>180000</v>
      </c>
      <c r="Y22" s="44">
        <v>92527.15</v>
      </c>
      <c r="Z22" s="42">
        <v>0</v>
      </c>
      <c r="AA22" s="45">
        <v>2026</v>
      </c>
      <c r="AB22" s="45">
        <v>2026</v>
      </c>
      <c r="AC22" s="45">
        <v>2026</v>
      </c>
    </row>
    <row r="23" spans="1:29" x14ac:dyDescent="0.25">
      <c r="A23">
        <v>1</v>
      </c>
      <c r="B23" s="40">
        <f>SUBTOTAL(9,$A$19:A23)</f>
        <v>5</v>
      </c>
      <c r="C23" s="46" t="s">
        <v>38</v>
      </c>
      <c r="D23" s="36">
        <f t="shared" si="3"/>
        <v>12323380.82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3">
        <v>0</v>
      </c>
      <c r="L23" s="42">
        <v>0</v>
      </c>
      <c r="M23" s="36">
        <v>0</v>
      </c>
      <c r="N23" s="36">
        <v>0</v>
      </c>
      <c r="O23" s="42">
        <v>0</v>
      </c>
      <c r="P23" s="42">
        <v>0</v>
      </c>
      <c r="Q23" s="42">
        <v>1073.9000000000001</v>
      </c>
      <c r="R23" s="42">
        <v>11869376.17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4">
        <v>200000</v>
      </c>
      <c r="Y23" s="44">
        <v>254004.65</v>
      </c>
      <c r="Z23" s="42">
        <v>0</v>
      </c>
      <c r="AA23" s="45">
        <v>2026</v>
      </c>
      <c r="AB23" s="45">
        <v>2026</v>
      </c>
      <c r="AC23" s="45">
        <v>2026</v>
      </c>
    </row>
    <row r="24" spans="1:29" x14ac:dyDescent="0.25">
      <c r="A24">
        <v>1</v>
      </c>
      <c r="B24" s="40">
        <f>SUBTOTAL(9,$A$19:A24)</f>
        <v>6</v>
      </c>
      <c r="C24" s="46" t="s">
        <v>39</v>
      </c>
      <c r="D24" s="36">
        <f t="shared" si="3"/>
        <v>5617700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7">
        <v>0</v>
      </c>
      <c r="L24" s="36">
        <v>0</v>
      </c>
      <c r="M24" s="44">
        <v>590</v>
      </c>
      <c r="N24" s="44">
        <v>5500000</v>
      </c>
      <c r="O24" s="36">
        <v>0</v>
      </c>
      <c r="P24" s="36">
        <v>0</v>
      </c>
      <c r="Q24" s="36">
        <v>0</v>
      </c>
      <c r="R24" s="36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4">
        <v>0</v>
      </c>
      <c r="Y24" s="44">
        <v>117700</v>
      </c>
      <c r="Z24" s="42">
        <v>0</v>
      </c>
      <c r="AA24" s="38" t="s">
        <v>504</v>
      </c>
      <c r="AB24" s="45">
        <v>2026</v>
      </c>
      <c r="AC24" s="45">
        <v>2026</v>
      </c>
    </row>
    <row r="25" spans="1:29" x14ac:dyDescent="0.25">
      <c r="A25">
        <v>1</v>
      </c>
      <c r="B25" s="40">
        <f>SUBTOTAL(9,$A$19:A25)</f>
        <v>7</v>
      </c>
      <c r="C25" s="46" t="s">
        <v>40</v>
      </c>
      <c r="D25" s="36">
        <f t="shared" si="3"/>
        <v>7113000.9799999995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7">
        <v>0</v>
      </c>
      <c r="L25" s="36">
        <v>0</v>
      </c>
      <c r="M25" s="44">
        <v>550</v>
      </c>
      <c r="N25" s="44">
        <v>6768162.3099999996</v>
      </c>
      <c r="O25" s="36">
        <v>0</v>
      </c>
      <c r="P25" s="36">
        <v>0</v>
      </c>
      <c r="Q25" s="36">
        <v>0</v>
      </c>
      <c r="R25" s="36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4">
        <v>200000</v>
      </c>
      <c r="Y25" s="44">
        <v>144838.67000000001</v>
      </c>
      <c r="Z25" s="42">
        <v>0</v>
      </c>
      <c r="AA25" s="45">
        <v>2026</v>
      </c>
      <c r="AB25" s="45">
        <v>2026</v>
      </c>
      <c r="AC25" s="45">
        <v>2026</v>
      </c>
    </row>
    <row r="26" spans="1:29" x14ac:dyDescent="0.25">
      <c r="A26">
        <v>1</v>
      </c>
      <c r="B26" s="40">
        <f>SUBTOTAL(9,$A$19:A26)</f>
        <v>8</v>
      </c>
      <c r="C26" s="46" t="s">
        <v>41</v>
      </c>
      <c r="D26" s="36">
        <f t="shared" si="3"/>
        <v>9596585.3499999996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3">
        <v>0</v>
      </c>
      <c r="L26" s="42">
        <v>0</v>
      </c>
      <c r="M26" s="42">
        <v>756</v>
      </c>
      <c r="N26" s="44">
        <v>9199711.5199999996</v>
      </c>
      <c r="O26" s="42">
        <v>0</v>
      </c>
      <c r="P26" s="42">
        <v>0</v>
      </c>
      <c r="Q26" s="44">
        <v>0</v>
      </c>
      <c r="R26" s="44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4">
        <v>200000</v>
      </c>
      <c r="Y26" s="44">
        <v>196873.83</v>
      </c>
      <c r="Z26" s="42">
        <v>0</v>
      </c>
      <c r="AA26" s="45">
        <v>2026</v>
      </c>
      <c r="AB26" s="45">
        <v>2026</v>
      </c>
      <c r="AC26" s="45">
        <v>2026</v>
      </c>
    </row>
    <row r="27" spans="1:29" x14ac:dyDescent="0.25">
      <c r="A27">
        <v>1</v>
      </c>
      <c r="B27" s="40">
        <f>SUBTOTAL(9,$A$19:A27)</f>
        <v>9</v>
      </c>
      <c r="C27" s="46" t="s">
        <v>42</v>
      </c>
      <c r="D27" s="36">
        <f t="shared" si="3"/>
        <v>4844653.5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7">
        <v>0</v>
      </c>
      <c r="L27" s="36">
        <v>0</v>
      </c>
      <c r="M27" s="44">
        <v>716.4</v>
      </c>
      <c r="N27" s="44">
        <v>4743150.09</v>
      </c>
      <c r="O27" s="36">
        <v>0</v>
      </c>
      <c r="P27" s="36">
        <v>0</v>
      </c>
      <c r="Q27" s="36">
        <v>0</v>
      </c>
      <c r="R27" s="36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4">
        <v>0</v>
      </c>
      <c r="Y27" s="44">
        <v>101503.41</v>
      </c>
      <c r="Z27" s="42">
        <v>0</v>
      </c>
      <c r="AA27" s="38" t="s">
        <v>504</v>
      </c>
      <c r="AB27" s="45">
        <v>2026</v>
      </c>
      <c r="AC27" s="45">
        <v>2026</v>
      </c>
    </row>
    <row r="28" spans="1:29" x14ac:dyDescent="0.25">
      <c r="A28">
        <v>1</v>
      </c>
      <c r="B28" s="40">
        <f>SUBTOTAL(9,$A$19:A28)</f>
        <v>10</v>
      </c>
      <c r="C28" s="46" t="s">
        <v>43</v>
      </c>
      <c r="D28" s="36">
        <f t="shared" si="3"/>
        <v>8965837.4900000002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3">
        <v>0</v>
      </c>
      <c r="L28" s="42">
        <v>0</v>
      </c>
      <c r="M28" s="36">
        <v>0</v>
      </c>
      <c r="N28" s="36">
        <v>0</v>
      </c>
      <c r="O28" s="42">
        <v>0</v>
      </c>
      <c r="P28" s="42">
        <v>0</v>
      </c>
      <c r="Q28" s="44">
        <v>783</v>
      </c>
      <c r="R28" s="44">
        <v>8601354.0999999996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4">
        <v>180000</v>
      </c>
      <c r="Y28" s="47">
        <v>184483.39</v>
      </c>
      <c r="Z28" s="42">
        <v>0</v>
      </c>
      <c r="AA28" s="45">
        <v>2026</v>
      </c>
      <c r="AB28" s="45">
        <v>2026</v>
      </c>
      <c r="AC28" s="45">
        <v>2026</v>
      </c>
    </row>
    <row r="29" spans="1:29" x14ac:dyDescent="0.25">
      <c r="A29">
        <v>1</v>
      </c>
      <c r="B29" s="40">
        <f>SUBTOTAL(9,$A$19:A29)</f>
        <v>11</v>
      </c>
      <c r="C29" s="46" t="s">
        <v>44</v>
      </c>
      <c r="D29" s="36">
        <f t="shared" si="3"/>
        <v>15437764.24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3">
        <v>0</v>
      </c>
      <c r="L29" s="42">
        <v>0</v>
      </c>
      <c r="M29" s="36">
        <v>0</v>
      </c>
      <c r="N29" s="36">
        <v>0</v>
      </c>
      <c r="O29" s="42">
        <v>0</v>
      </c>
      <c r="P29" s="42">
        <v>0</v>
      </c>
      <c r="Q29" s="36">
        <v>1350</v>
      </c>
      <c r="R29" s="36">
        <v>15114317.84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4">
        <v>0</v>
      </c>
      <c r="Y29" s="44">
        <v>323446.40000000002</v>
      </c>
      <c r="Z29" s="42">
        <v>0</v>
      </c>
      <c r="AA29" s="38" t="s">
        <v>504</v>
      </c>
      <c r="AB29" s="45">
        <v>2026</v>
      </c>
      <c r="AC29" s="45">
        <v>2026</v>
      </c>
    </row>
    <row r="30" spans="1:29" x14ac:dyDescent="0.25">
      <c r="A30">
        <v>1</v>
      </c>
      <c r="B30" s="40">
        <f>SUBTOTAL(9,$A$19:A30)</f>
        <v>12</v>
      </c>
      <c r="C30" s="46" t="s">
        <v>45</v>
      </c>
      <c r="D30" s="36">
        <f t="shared" si="3"/>
        <v>10961010.77</v>
      </c>
      <c r="E30" s="36">
        <v>0</v>
      </c>
      <c r="F30" s="36">
        <v>0</v>
      </c>
      <c r="G30" s="36">
        <v>5000000</v>
      </c>
      <c r="H30" s="36">
        <v>0</v>
      </c>
      <c r="I30" s="36">
        <v>0</v>
      </c>
      <c r="J30" s="36">
        <v>0</v>
      </c>
      <c r="K30" s="37">
        <v>0</v>
      </c>
      <c r="L30" s="36">
        <v>0</v>
      </c>
      <c r="M30" s="44">
        <v>559</v>
      </c>
      <c r="N30" s="44">
        <v>5535550</v>
      </c>
      <c r="O30" s="36">
        <v>0</v>
      </c>
      <c r="P30" s="36">
        <v>0</v>
      </c>
      <c r="Q30" s="36">
        <v>0</v>
      </c>
      <c r="R30" s="36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4">
        <v>200000</v>
      </c>
      <c r="Y30" s="44">
        <v>225460.77</v>
      </c>
      <c r="Z30" s="42">
        <v>0</v>
      </c>
      <c r="AA30" s="45">
        <v>2026</v>
      </c>
      <c r="AB30" s="45">
        <v>2026</v>
      </c>
      <c r="AC30" s="45">
        <v>2026</v>
      </c>
    </row>
    <row r="31" spans="1:29" x14ac:dyDescent="0.25">
      <c r="A31">
        <v>1</v>
      </c>
      <c r="B31" s="40">
        <f>SUBTOTAL(9,$A$19:A31)</f>
        <v>13</v>
      </c>
      <c r="C31" s="46" t="s">
        <v>46</v>
      </c>
      <c r="D31" s="36">
        <f t="shared" si="3"/>
        <v>5485890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7">
        <v>0</v>
      </c>
      <c r="L31" s="36">
        <v>0</v>
      </c>
      <c r="M31" s="44">
        <v>500</v>
      </c>
      <c r="N31" s="44">
        <v>5350000</v>
      </c>
      <c r="O31" s="36">
        <v>0</v>
      </c>
      <c r="P31" s="36">
        <v>0</v>
      </c>
      <c r="Q31" s="36">
        <v>0</v>
      </c>
      <c r="R31" s="36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4">
        <v>0</v>
      </c>
      <c r="Y31" s="44">
        <v>135890</v>
      </c>
      <c r="Z31" s="42">
        <v>0</v>
      </c>
      <c r="AA31" s="38" t="s">
        <v>504</v>
      </c>
      <c r="AB31" s="45">
        <v>2026</v>
      </c>
      <c r="AC31" s="45">
        <v>2026</v>
      </c>
    </row>
    <row r="32" spans="1:29" x14ac:dyDescent="0.25">
      <c r="A32">
        <v>1</v>
      </c>
      <c r="B32" s="40">
        <f>SUBTOTAL(9,$A$19:A32)</f>
        <v>14</v>
      </c>
      <c r="C32" s="46" t="s">
        <v>47</v>
      </c>
      <c r="D32" s="36">
        <f t="shared" si="3"/>
        <v>8940311.5899999999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7">
        <v>0</v>
      </c>
      <c r="L32" s="36">
        <v>0</v>
      </c>
      <c r="M32" s="44">
        <v>704.3</v>
      </c>
      <c r="N32" s="44">
        <v>8557187.7799999993</v>
      </c>
      <c r="O32" s="36">
        <v>0</v>
      </c>
      <c r="P32" s="36">
        <v>0</v>
      </c>
      <c r="Q32" s="36">
        <v>0</v>
      </c>
      <c r="R32" s="36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4">
        <v>200000</v>
      </c>
      <c r="Y32" s="44">
        <v>183123.81</v>
      </c>
      <c r="Z32" s="42">
        <v>0</v>
      </c>
      <c r="AA32" s="45">
        <v>2026</v>
      </c>
      <c r="AB32" s="45">
        <v>2026</v>
      </c>
      <c r="AC32" s="45">
        <v>2026</v>
      </c>
    </row>
    <row r="33" spans="1:29" x14ac:dyDescent="0.25">
      <c r="A33">
        <v>1</v>
      </c>
      <c r="B33" s="40">
        <f>SUBTOTAL(9,$A$19:A33)</f>
        <v>15</v>
      </c>
      <c r="C33" s="46" t="s">
        <v>48</v>
      </c>
      <c r="D33" s="36">
        <f t="shared" si="3"/>
        <v>14344098.030000001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7">
        <v>0</v>
      </c>
      <c r="L33" s="36">
        <v>0</v>
      </c>
      <c r="M33" s="44">
        <v>1130</v>
      </c>
      <c r="N33" s="44">
        <v>13837965.57</v>
      </c>
      <c r="O33" s="36">
        <v>0</v>
      </c>
      <c r="P33" s="36">
        <v>0</v>
      </c>
      <c r="Q33" s="36">
        <v>0</v>
      </c>
      <c r="R33" s="36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4">
        <v>210000</v>
      </c>
      <c r="Y33" s="44">
        <v>296132.46000000002</v>
      </c>
      <c r="Z33" s="42">
        <v>0</v>
      </c>
      <c r="AA33" s="45">
        <v>2026</v>
      </c>
      <c r="AB33" s="45">
        <v>2026</v>
      </c>
      <c r="AC33" s="45">
        <v>2026</v>
      </c>
    </row>
    <row r="34" spans="1:29" x14ac:dyDescent="0.25">
      <c r="A34">
        <v>1</v>
      </c>
      <c r="B34" s="40">
        <f>SUBTOTAL(9,$A$19:A34)</f>
        <v>16</v>
      </c>
      <c r="C34" s="46" t="s">
        <v>49</v>
      </c>
      <c r="D34" s="36">
        <f t="shared" si="3"/>
        <v>11257150.970000001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7">
        <v>0</v>
      </c>
      <c r="L34" s="36">
        <v>0</v>
      </c>
      <c r="M34" s="44">
        <v>627</v>
      </c>
      <c r="N34" s="44">
        <v>10825485.58</v>
      </c>
      <c r="O34" s="36">
        <v>0</v>
      </c>
      <c r="P34" s="36">
        <v>0</v>
      </c>
      <c r="Q34" s="36">
        <v>0</v>
      </c>
      <c r="R34" s="36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4">
        <v>200000</v>
      </c>
      <c r="Y34" s="44">
        <v>231665.39</v>
      </c>
      <c r="Z34" s="42">
        <v>0</v>
      </c>
      <c r="AA34" s="45">
        <v>2026</v>
      </c>
      <c r="AB34" s="45">
        <v>2026</v>
      </c>
      <c r="AC34" s="45">
        <v>2026</v>
      </c>
    </row>
    <row r="35" spans="1:29" x14ac:dyDescent="0.25">
      <c r="A35">
        <v>1</v>
      </c>
      <c r="B35" s="40">
        <f>SUBTOTAL(9,$A$19:A35)</f>
        <v>17</v>
      </c>
      <c r="C35" s="46" t="s">
        <v>50</v>
      </c>
      <c r="D35" s="36">
        <f t="shared" si="3"/>
        <v>12489237.379999999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7">
        <v>3</v>
      </c>
      <c r="L35" s="36">
        <v>12031757.76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4">
        <v>200000</v>
      </c>
      <c r="Y35" s="44">
        <v>257479.62</v>
      </c>
      <c r="Z35" s="42">
        <v>0</v>
      </c>
      <c r="AA35" s="45">
        <v>2026</v>
      </c>
      <c r="AB35" s="45">
        <v>2026</v>
      </c>
      <c r="AC35" s="45">
        <v>2026</v>
      </c>
    </row>
    <row r="36" spans="1:29" x14ac:dyDescent="0.25">
      <c r="A36">
        <v>1</v>
      </c>
      <c r="B36" s="40">
        <f>SUBTOTAL(9,$A$19:A36)</f>
        <v>18</v>
      </c>
      <c r="C36" s="46" t="s">
        <v>51</v>
      </c>
      <c r="D36" s="36">
        <f t="shared" si="3"/>
        <v>16915996.48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7">
        <v>0</v>
      </c>
      <c r="L36" s="36">
        <v>0</v>
      </c>
      <c r="M36" s="36">
        <v>1308</v>
      </c>
      <c r="N36" s="36">
        <v>16355978.539999999</v>
      </c>
      <c r="O36" s="36">
        <v>0</v>
      </c>
      <c r="P36" s="36">
        <v>0</v>
      </c>
      <c r="Q36" s="36">
        <v>0</v>
      </c>
      <c r="R36" s="36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4">
        <v>210000</v>
      </c>
      <c r="Y36" s="44">
        <v>350017.94</v>
      </c>
      <c r="Z36" s="42">
        <v>0</v>
      </c>
      <c r="AA36" s="45">
        <v>2026</v>
      </c>
      <c r="AB36" s="45">
        <v>2026</v>
      </c>
      <c r="AC36" s="45">
        <v>2026</v>
      </c>
    </row>
    <row r="37" spans="1:29" x14ac:dyDescent="0.25">
      <c r="A37">
        <v>1</v>
      </c>
      <c r="B37" s="40">
        <f>SUBTOTAL(9,$A$19:A37)</f>
        <v>19</v>
      </c>
      <c r="C37" s="46" t="s">
        <v>52</v>
      </c>
      <c r="D37" s="36">
        <f t="shared" si="3"/>
        <v>20801618.120000001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7">
        <v>0</v>
      </c>
      <c r="L37" s="36">
        <v>0</v>
      </c>
      <c r="M37" s="36">
        <v>3868</v>
      </c>
      <c r="N37" s="36">
        <v>20365792.140000001</v>
      </c>
      <c r="O37" s="36">
        <v>0</v>
      </c>
      <c r="P37" s="36">
        <v>0</v>
      </c>
      <c r="Q37" s="36">
        <v>0</v>
      </c>
      <c r="R37" s="36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4">
        <v>0</v>
      </c>
      <c r="Y37" s="44">
        <v>435825.98</v>
      </c>
      <c r="Z37" s="42">
        <v>0</v>
      </c>
      <c r="AA37" s="38" t="s">
        <v>504</v>
      </c>
      <c r="AB37" s="45">
        <v>2026</v>
      </c>
      <c r="AC37" s="45">
        <v>2026</v>
      </c>
    </row>
    <row r="38" spans="1:29" x14ac:dyDescent="0.25">
      <c r="A38">
        <v>1</v>
      </c>
      <c r="B38" s="40">
        <f>SUBTOTAL(9,$A$19:A38)</f>
        <v>20</v>
      </c>
      <c r="C38" s="46" t="s">
        <v>53</v>
      </c>
      <c r="D38" s="36">
        <f t="shared" si="3"/>
        <v>6518096.2700000005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7">
        <v>0</v>
      </c>
      <c r="L38" s="36">
        <v>0</v>
      </c>
      <c r="M38" s="36">
        <v>504</v>
      </c>
      <c r="N38" s="36">
        <v>6185721.8200000003</v>
      </c>
      <c r="O38" s="36">
        <v>0</v>
      </c>
      <c r="P38" s="36">
        <v>0</v>
      </c>
      <c r="Q38" s="36">
        <v>0</v>
      </c>
      <c r="R38" s="36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4">
        <v>200000</v>
      </c>
      <c r="Y38" s="44">
        <v>132374.45000000001</v>
      </c>
      <c r="Z38" s="42">
        <v>0</v>
      </c>
      <c r="AA38" s="45">
        <v>2026</v>
      </c>
      <c r="AB38" s="45">
        <v>2026</v>
      </c>
      <c r="AC38" s="45">
        <v>2026</v>
      </c>
    </row>
    <row r="39" spans="1:29" x14ac:dyDescent="0.25">
      <c r="A39">
        <v>1</v>
      </c>
      <c r="B39" s="40">
        <f>SUBTOTAL(9,$A$19:A39)</f>
        <v>21</v>
      </c>
      <c r="C39" s="46" t="s">
        <v>54</v>
      </c>
      <c r="D39" s="36">
        <f t="shared" si="3"/>
        <v>17390629.43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3">
        <v>0</v>
      </c>
      <c r="L39" s="42">
        <v>0</v>
      </c>
      <c r="M39" s="42">
        <v>1370</v>
      </c>
      <c r="N39" s="44">
        <v>16830457.640000001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4">
        <v>200000</v>
      </c>
      <c r="Y39" s="44">
        <v>360171.79</v>
      </c>
      <c r="Z39" s="42">
        <v>0</v>
      </c>
      <c r="AA39" s="45">
        <v>2026</v>
      </c>
      <c r="AB39" s="45">
        <v>2026</v>
      </c>
      <c r="AC39" s="45">
        <v>2026</v>
      </c>
    </row>
    <row r="40" spans="1:29" x14ac:dyDescent="0.25">
      <c r="A40">
        <v>1</v>
      </c>
      <c r="B40" s="40">
        <f>SUBTOTAL(9,$A$19:A40)</f>
        <v>22</v>
      </c>
      <c r="C40" s="46" t="s">
        <v>55</v>
      </c>
      <c r="D40" s="36">
        <f t="shared" si="3"/>
        <v>7565564.0800000001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3">
        <v>0</v>
      </c>
      <c r="L40" s="42">
        <v>0</v>
      </c>
      <c r="M40" s="44">
        <v>596</v>
      </c>
      <c r="N40" s="44">
        <v>7211243.4699999997</v>
      </c>
      <c r="O40" s="42">
        <v>0</v>
      </c>
      <c r="P40" s="42">
        <v>0</v>
      </c>
      <c r="Q40" s="44">
        <v>0</v>
      </c>
      <c r="R40" s="44">
        <v>0</v>
      </c>
      <c r="S40" s="42">
        <v>0</v>
      </c>
      <c r="T40" s="42">
        <v>0</v>
      </c>
      <c r="U40" s="42">
        <v>0</v>
      </c>
      <c r="V40" s="42">
        <v>0</v>
      </c>
      <c r="W40" s="42">
        <v>0</v>
      </c>
      <c r="X40" s="42">
        <v>200000</v>
      </c>
      <c r="Y40" s="47">
        <v>154320.60999999999</v>
      </c>
      <c r="Z40" s="42">
        <v>0</v>
      </c>
      <c r="AA40" s="45">
        <v>2026</v>
      </c>
      <c r="AB40" s="45">
        <v>2026</v>
      </c>
      <c r="AC40" s="45">
        <v>2026</v>
      </c>
    </row>
    <row r="41" spans="1:29" x14ac:dyDescent="0.25">
      <c r="A41">
        <v>1</v>
      </c>
      <c r="B41" s="40">
        <f>SUBTOTAL(9,$A$19:A41)</f>
        <v>23</v>
      </c>
      <c r="C41" s="46" t="s">
        <v>56</v>
      </c>
      <c r="D41" s="36">
        <f t="shared" si="3"/>
        <v>7400543.6000000006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7">
        <v>0</v>
      </c>
      <c r="L41" s="36">
        <v>0</v>
      </c>
      <c r="M41" s="44">
        <v>583</v>
      </c>
      <c r="N41" s="44">
        <v>7049680.4400000004</v>
      </c>
      <c r="O41" s="36">
        <v>0</v>
      </c>
      <c r="P41" s="36">
        <v>0</v>
      </c>
      <c r="Q41" s="36">
        <v>0</v>
      </c>
      <c r="R41" s="36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4">
        <v>200000</v>
      </c>
      <c r="Y41" s="44">
        <v>150863.16</v>
      </c>
      <c r="Z41" s="42">
        <v>0</v>
      </c>
      <c r="AA41" s="45">
        <v>2026</v>
      </c>
      <c r="AB41" s="45">
        <v>2026</v>
      </c>
      <c r="AC41" s="45">
        <v>2026</v>
      </c>
    </row>
    <row r="42" spans="1:29" x14ac:dyDescent="0.25">
      <c r="A42">
        <v>1</v>
      </c>
      <c r="B42" s="40">
        <f>SUBTOTAL(9,$A$19:A42)</f>
        <v>24</v>
      </c>
      <c r="C42" s="46" t="s">
        <v>57</v>
      </c>
      <c r="D42" s="36">
        <f t="shared" si="3"/>
        <v>15486547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7">
        <v>0</v>
      </c>
      <c r="L42" s="36">
        <v>0</v>
      </c>
      <c r="M42" s="36">
        <v>1220</v>
      </c>
      <c r="N42" s="36">
        <v>14966268.85</v>
      </c>
      <c r="O42" s="36">
        <v>0</v>
      </c>
      <c r="P42" s="36">
        <v>0</v>
      </c>
      <c r="Q42" s="36">
        <v>0</v>
      </c>
      <c r="R42" s="36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4">
        <v>200000</v>
      </c>
      <c r="Y42" s="44">
        <v>320278.15000000002</v>
      </c>
      <c r="Z42" s="42">
        <v>0</v>
      </c>
      <c r="AA42" s="45">
        <v>2026</v>
      </c>
      <c r="AB42" s="45">
        <v>2026</v>
      </c>
      <c r="AC42" s="45">
        <v>2026</v>
      </c>
    </row>
    <row r="43" spans="1:29" x14ac:dyDescent="0.3">
      <c r="B43" s="39" t="s">
        <v>495</v>
      </c>
      <c r="C43" s="35"/>
      <c r="D43" s="36">
        <f>SUM(D44:D46)</f>
        <v>42261849.090000004</v>
      </c>
      <c r="E43" s="36">
        <f t="shared" ref="E43:Z43" si="4">SUM(E44:E46)</f>
        <v>0</v>
      </c>
      <c r="F43" s="36">
        <f t="shared" si="4"/>
        <v>0</v>
      </c>
      <c r="G43" s="36">
        <f t="shared" si="4"/>
        <v>0</v>
      </c>
      <c r="H43" s="36">
        <f t="shared" si="4"/>
        <v>0</v>
      </c>
      <c r="I43" s="36">
        <f t="shared" si="4"/>
        <v>0</v>
      </c>
      <c r="J43" s="36">
        <f t="shared" si="4"/>
        <v>0</v>
      </c>
      <c r="K43" s="37">
        <f t="shared" si="4"/>
        <v>0</v>
      </c>
      <c r="L43" s="36">
        <f t="shared" si="4"/>
        <v>0</v>
      </c>
      <c r="M43" s="36">
        <f t="shared" si="4"/>
        <v>2970.4</v>
      </c>
      <c r="N43" s="36">
        <f t="shared" si="4"/>
        <v>41046156.740000002</v>
      </c>
      <c r="O43" s="36">
        <f t="shared" si="4"/>
        <v>0</v>
      </c>
      <c r="P43" s="36">
        <f t="shared" si="4"/>
        <v>0</v>
      </c>
      <c r="Q43" s="36">
        <f t="shared" si="4"/>
        <v>0</v>
      </c>
      <c r="R43" s="36">
        <f t="shared" si="4"/>
        <v>0</v>
      </c>
      <c r="S43" s="36">
        <f t="shared" si="4"/>
        <v>0</v>
      </c>
      <c r="T43" s="36">
        <f t="shared" si="4"/>
        <v>0</v>
      </c>
      <c r="U43" s="36">
        <f t="shared" si="4"/>
        <v>0</v>
      </c>
      <c r="V43" s="36">
        <f t="shared" si="4"/>
        <v>0</v>
      </c>
      <c r="W43" s="36">
        <f t="shared" si="4"/>
        <v>0</v>
      </c>
      <c r="X43" s="36">
        <f t="shared" si="4"/>
        <v>600000</v>
      </c>
      <c r="Y43" s="36">
        <f t="shared" si="4"/>
        <v>615692.35</v>
      </c>
      <c r="Z43" s="36">
        <f t="shared" si="4"/>
        <v>0</v>
      </c>
      <c r="AA43" s="38" t="s">
        <v>501</v>
      </c>
      <c r="AB43" s="38" t="s">
        <v>501</v>
      </c>
      <c r="AC43" s="38" t="s">
        <v>501</v>
      </c>
    </row>
    <row r="44" spans="1:29" x14ac:dyDescent="0.3">
      <c r="A44">
        <v>1</v>
      </c>
      <c r="B44" s="40">
        <f>SUBTOTAL(9,$A$19:A44)</f>
        <v>25</v>
      </c>
      <c r="C44" s="46" t="s">
        <v>162</v>
      </c>
      <c r="D44" s="36">
        <f>E44+F44+G44+H44+I44+J44+L44+N44+P44+R44+T44+U44+V44+W44+Y44+Z44+X44</f>
        <v>17407167.800000001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9">
        <v>0</v>
      </c>
      <c r="L44" s="48">
        <v>0</v>
      </c>
      <c r="M44" s="44">
        <v>1361.4</v>
      </c>
      <c r="N44" s="44">
        <v>16952874.68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8">
        <v>200000</v>
      </c>
      <c r="Y44" s="48">
        <f>ROUND(N44*1.5%,2)</f>
        <v>254293.12</v>
      </c>
      <c r="Z44" s="48">
        <v>0</v>
      </c>
      <c r="AA44" s="45">
        <v>2026</v>
      </c>
      <c r="AB44" s="45">
        <v>2026</v>
      </c>
      <c r="AC44" s="45">
        <v>2026</v>
      </c>
    </row>
    <row r="45" spans="1:29" x14ac:dyDescent="0.3">
      <c r="A45">
        <v>1</v>
      </c>
      <c r="B45" s="40">
        <f>SUBTOTAL(9,$A$19:A45)</f>
        <v>26</v>
      </c>
      <c r="C45" s="46" t="s">
        <v>163</v>
      </c>
      <c r="D45" s="36">
        <f>E45+F45+G45+H45+I45+J45+L45+N45+P45+R45+T45+U45+V45+W45+Y45+Z45+X45</f>
        <v>15117992.119999999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9">
        <v>0</v>
      </c>
      <c r="L45" s="48">
        <v>0</v>
      </c>
      <c r="M45" s="44">
        <v>842</v>
      </c>
      <c r="N45" s="44">
        <v>14697529.18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0</v>
      </c>
      <c r="W45" s="48">
        <v>0</v>
      </c>
      <c r="X45" s="48">
        <v>200000</v>
      </c>
      <c r="Y45" s="48">
        <f t="shared" ref="Y45:Y46" si="5">ROUND(N45*1.5%,2)</f>
        <v>220462.94</v>
      </c>
      <c r="Z45" s="48">
        <v>0</v>
      </c>
      <c r="AA45" s="45">
        <v>2026</v>
      </c>
      <c r="AB45" s="45">
        <v>2026</v>
      </c>
      <c r="AC45" s="45">
        <v>2026</v>
      </c>
    </row>
    <row r="46" spans="1:29" x14ac:dyDescent="0.3">
      <c r="A46">
        <v>1</v>
      </c>
      <c r="B46" s="40">
        <f>SUBTOTAL(9,$A$19:A46)</f>
        <v>27</v>
      </c>
      <c r="C46" s="46" t="s">
        <v>164</v>
      </c>
      <c r="D46" s="36">
        <f>E46+F46+G46+H46+I46+J46+L46+N46+P46+R46+T46+U46+V46+W46+Y46+Z46+X46</f>
        <v>9736689.1699999999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9">
        <v>0</v>
      </c>
      <c r="L46" s="48">
        <v>0</v>
      </c>
      <c r="M46" s="44">
        <v>767</v>
      </c>
      <c r="N46" s="44">
        <v>9395752.8800000008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200000</v>
      </c>
      <c r="Y46" s="48">
        <f t="shared" si="5"/>
        <v>140936.29</v>
      </c>
      <c r="Z46" s="48">
        <v>0</v>
      </c>
      <c r="AA46" s="45">
        <v>2026</v>
      </c>
      <c r="AB46" s="45">
        <v>2026</v>
      </c>
      <c r="AC46" s="45">
        <v>2026</v>
      </c>
    </row>
    <row r="47" spans="1:29" x14ac:dyDescent="0.3">
      <c r="B47" s="39" t="s">
        <v>493</v>
      </c>
      <c r="C47" s="35"/>
      <c r="D47" s="36">
        <f>SUM(D48:D58)</f>
        <v>72757833.409999996</v>
      </c>
      <c r="E47" s="36">
        <f t="shared" ref="E47:Z47" si="6">SUM(E48:E58)</f>
        <v>0</v>
      </c>
      <c r="F47" s="36">
        <f t="shared" si="6"/>
        <v>0</v>
      </c>
      <c r="G47" s="36">
        <f t="shared" si="6"/>
        <v>0</v>
      </c>
      <c r="H47" s="36">
        <f t="shared" si="6"/>
        <v>0</v>
      </c>
      <c r="I47" s="36">
        <f t="shared" si="6"/>
        <v>1091186.21</v>
      </c>
      <c r="J47" s="36">
        <f t="shared" si="6"/>
        <v>0</v>
      </c>
      <c r="K47" s="37">
        <f t="shared" si="6"/>
        <v>0</v>
      </c>
      <c r="L47" s="36">
        <f t="shared" si="6"/>
        <v>0</v>
      </c>
      <c r="M47" s="36">
        <f t="shared" si="6"/>
        <v>4983.5</v>
      </c>
      <c r="N47" s="36">
        <f t="shared" si="6"/>
        <v>64534203.63000001</v>
      </c>
      <c r="O47" s="36">
        <f t="shared" si="6"/>
        <v>0</v>
      </c>
      <c r="P47" s="36">
        <f t="shared" si="6"/>
        <v>0</v>
      </c>
      <c r="Q47" s="36">
        <f t="shared" si="6"/>
        <v>387.6</v>
      </c>
      <c r="R47" s="36">
        <f t="shared" si="6"/>
        <v>4185283.47</v>
      </c>
      <c r="S47" s="36">
        <f t="shared" si="6"/>
        <v>0</v>
      </c>
      <c r="T47" s="36">
        <f t="shared" si="6"/>
        <v>0</v>
      </c>
      <c r="U47" s="36">
        <f t="shared" si="6"/>
        <v>0</v>
      </c>
      <c r="V47" s="36">
        <f t="shared" si="6"/>
        <v>0</v>
      </c>
      <c r="W47" s="36">
        <f t="shared" si="6"/>
        <v>0</v>
      </c>
      <c r="X47" s="36">
        <f t="shared" si="6"/>
        <v>1900000</v>
      </c>
      <c r="Y47" s="36">
        <f t="shared" si="6"/>
        <v>1047160.0999999999</v>
      </c>
      <c r="Z47" s="36">
        <f t="shared" si="6"/>
        <v>0</v>
      </c>
      <c r="AA47" s="38" t="s">
        <v>501</v>
      </c>
      <c r="AB47" s="38" t="s">
        <v>501</v>
      </c>
      <c r="AC47" s="38" t="s">
        <v>501</v>
      </c>
    </row>
    <row r="48" spans="1:29" x14ac:dyDescent="0.3">
      <c r="A48">
        <v>1</v>
      </c>
      <c r="B48" s="40">
        <f>SUBTOTAL(9,$A$19:A48)</f>
        <v>28</v>
      </c>
      <c r="C48" s="46" t="s">
        <v>116</v>
      </c>
      <c r="D48" s="36">
        <f t="shared" ref="D48:D58" si="7">E48+F48+G48+H48+I48+J48+L48+N48+P48+R48+T48+U48+V48+W48+Y48+Z48+X48</f>
        <v>4823913.8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9">
        <v>0</v>
      </c>
      <c r="L48" s="48">
        <v>0</v>
      </c>
      <c r="M48" s="44">
        <v>380</v>
      </c>
      <c r="N48" s="44">
        <v>4604841.18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150000</v>
      </c>
      <c r="Y48" s="48">
        <f>ROUND(N48*1.5%,2)</f>
        <v>69072.62</v>
      </c>
      <c r="Z48" s="48">
        <v>0</v>
      </c>
      <c r="AA48" s="45">
        <v>2026</v>
      </c>
      <c r="AB48" s="45">
        <v>2026</v>
      </c>
      <c r="AC48" s="45">
        <v>2026</v>
      </c>
    </row>
    <row r="49" spans="1:29" x14ac:dyDescent="0.3">
      <c r="A49">
        <v>1</v>
      </c>
      <c r="B49" s="40">
        <f>SUBTOTAL(9,$A$19:A49)</f>
        <v>29</v>
      </c>
      <c r="C49" s="46" t="s">
        <v>117</v>
      </c>
      <c r="D49" s="36">
        <f t="shared" si="7"/>
        <v>4448062.7200000007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9">
        <v>0</v>
      </c>
      <c r="L49" s="48">
        <v>0</v>
      </c>
      <c r="M49" s="44">
        <v>0</v>
      </c>
      <c r="N49" s="44">
        <v>0</v>
      </c>
      <c r="O49" s="48">
        <v>0</v>
      </c>
      <c r="P49" s="48">
        <v>0</v>
      </c>
      <c r="Q49" s="44">
        <v>387.6</v>
      </c>
      <c r="R49" s="44">
        <v>4185283.47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200000</v>
      </c>
      <c r="Y49" s="48">
        <f>ROUND(R49*1.5%,2)</f>
        <v>62779.25</v>
      </c>
      <c r="Z49" s="48">
        <v>0</v>
      </c>
      <c r="AA49" s="45">
        <v>2026</v>
      </c>
      <c r="AB49" s="45">
        <v>2026</v>
      </c>
      <c r="AC49" s="45">
        <v>2026</v>
      </c>
    </row>
    <row r="50" spans="1:29" x14ac:dyDescent="0.3">
      <c r="A50">
        <v>1</v>
      </c>
      <c r="B50" s="40">
        <f>SUBTOTAL(9,$A$19:A50)</f>
        <v>30</v>
      </c>
      <c r="C50" s="46" t="s">
        <v>118</v>
      </c>
      <c r="D50" s="36">
        <f t="shared" si="7"/>
        <v>3808353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9">
        <v>0</v>
      </c>
      <c r="L50" s="48">
        <v>0</v>
      </c>
      <c r="M50" s="44">
        <v>300</v>
      </c>
      <c r="N50" s="44">
        <v>3604288.67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150000</v>
      </c>
      <c r="Y50" s="48">
        <f>ROUND(N50*1.5%,2)</f>
        <v>54064.33</v>
      </c>
      <c r="Z50" s="48">
        <v>0</v>
      </c>
      <c r="AA50" s="45">
        <v>2026</v>
      </c>
      <c r="AB50" s="45">
        <v>2026</v>
      </c>
      <c r="AC50" s="45">
        <v>2026</v>
      </c>
    </row>
    <row r="51" spans="1:29" x14ac:dyDescent="0.3">
      <c r="A51">
        <v>1</v>
      </c>
      <c r="B51" s="40">
        <f>SUBTOTAL(9,$A$19:A51)</f>
        <v>31</v>
      </c>
      <c r="C51" s="46" t="s">
        <v>119</v>
      </c>
      <c r="D51" s="36">
        <f t="shared" si="7"/>
        <v>13849476.09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9">
        <v>0</v>
      </c>
      <c r="L51" s="48">
        <v>0</v>
      </c>
      <c r="M51" s="44">
        <v>1165</v>
      </c>
      <c r="N51" s="44">
        <v>13447759.689999999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200000</v>
      </c>
      <c r="Y51" s="48">
        <f>ROUND(N51*1.5%,2)</f>
        <v>201716.4</v>
      </c>
      <c r="Z51" s="48">
        <v>0</v>
      </c>
      <c r="AA51" s="45">
        <v>2026</v>
      </c>
      <c r="AB51" s="45">
        <v>2026</v>
      </c>
      <c r="AC51" s="45">
        <v>2026</v>
      </c>
    </row>
    <row r="52" spans="1:29" x14ac:dyDescent="0.3">
      <c r="A52">
        <v>1</v>
      </c>
      <c r="B52" s="40">
        <f>SUBTOTAL(9,$A$19:A52)</f>
        <v>32</v>
      </c>
      <c r="C52" s="46" t="s">
        <v>120</v>
      </c>
      <c r="D52" s="36">
        <f t="shared" si="7"/>
        <v>5866133.0800000001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9">
        <v>0</v>
      </c>
      <c r="L52" s="48">
        <v>0</v>
      </c>
      <c r="M52" s="44">
        <v>462</v>
      </c>
      <c r="N52" s="44">
        <v>5631658.21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150000</v>
      </c>
      <c r="Y52" s="48">
        <f t="shared" ref="Y52:Y57" si="8">ROUND(N52*1.5%,2)</f>
        <v>84474.87</v>
      </c>
      <c r="Z52" s="48">
        <v>0</v>
      </c>
      <c r="AA52" s="45">
        <v>2026</v>
      </c>
      <c r="AB52" s="45">
        <v>2026</v>
      </c>
      <c r="AC52" s="45">
        <v>2026</v>
      </c>
    </row>
    <row r="53" spans="1:29" x14ac:dyDescent="0.3">
      <c r="A53">
        <v>1</v>
      </c>
      <c r="B53" s="40">
        <f>SUBTOTAL(9,$A$19:A53)</f>
        <v>33</v>
      </c>
      <c r="C53" s="46" t="s">
        <v>121</v>
      </c>
      <c r="D53" s="36">
        <f t="shared" si="7"/>
        <v>8162569.9300000006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9">
        <v>0</v>
      </c>
      <c r="L53" s="48">
        <v>0</v>
      </c>
      <c r="M53" s="44">
        <v>643</v>
      </c>
      <c r="N53" s="44">
        <v>7844896.4800000004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200000</v>
      </c>
      <c r="Y53" s="48">
        <f t="shared" si="8"/>
        <v>117673.45</v>
      </c>
      <c r="Z53" s="48">
        <v>0</v>
      </c>
      <c r="AA53" s="45">
        <v>2026</v>
      </c>
      <c r="AB53" s="45">
        <v>2026</v>
      </c>
      <c r="AC53" s="45">
        <v>2026</v>
      </c>
    </row>
    <row r="54" spans="1:29" x14ac:dyDescent="0.3">
      <c r="A54">
        <v>1</v>
      </c>
      <c r="B54" s="40">
        <f>SUBTOTAL(9,$A$19:A54)</f>
        <v>34</v>
      </c>
      <c r="C54" s="46" t="s">
        <v>122</v>
      </c>
      <c r="D54" s="36">
        <f t="shared" si="7"/>
        <v>10898600.020000001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9">
        <v>0</v>
      </c>
      <c r="L54" s="48">
        <v>0</v>
      </c>
      <c r="M54" s="44">
        <v>606.5</v>
      </c>
      <c r="N54" s="44">
        <v>10540492.630000001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200000</v>
      </c>
      <c r="Y54" s="48">
        <f t="shared" si="8"/>
        <v>158107.39000000001</v>
      </c>
      <c r="Z54" s="48">
        <v>0</v>
      </c>
      <c r="AA54" s="45">
        <v>2026</v>
      </c>
      <c r="AB54" s="45">
        <v>2026</v>
      </c>
      <c r="AC54" s="45">
        <v>2026</v>
      </c>
    </row>
    <row r="55" spans="1:29" x14ac:dyDescent="0.3">
      <c r="A55">
        <v>1</v>
      </c>
      <c r="B55" s="40">
        <f>SUBTOTAL(9,$A$19:A55)</f>
        <v>35</v>
      </c>
      <c r="C55" s="46" t="s">
        <v>123</v>
      </c>
      <c r="D55" s="36">
        <f t="shared" si="7"/>
        <v>7616706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9">
        <v>0</v>
      </c>
      <c r="L55" s="48">
        <v>0</v>
      </c>
      <c r="M55" s="44">
        <v>600</v>
      </c>
      <c r="N55" s="44">
        <v>7307099.5099999998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200000</v>
      </c>
      <c r="Y55" s="48">
        <f t="shared" si="8"/>
        <v>109606.49</v>
      </c>
      <c r="Z55" s="48">
        <v>0</v>
      </c>
      <c r="AA55" s="45">
        <v>2026</v>
      </c>
      <c r="AB55" s="45">
        <v>2026</v>
      </c>
      <c r="AC55" s="45">
        <v>2026</v>
      </c>
    </row>
    <row r="56" spans="1:29" x14ac:dyDescent="0.3">
      <c r="A56">
        <v>1</v>
      </c>
      <c r="B56" s="40">
        <f>SUBTOTAL(9,$A$19:A56)</f>
        <v>36</v>
      </c>
      <c r="C56" s="46" t="s">
        <v>124</v>
      </c>
      <c r="D56" s="36">
        <f t="shared" si="7"/>
        <v>5386458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9">
        <v>0</v>
      </c>
      <c r="L56" s="48">
        <v>0</v>
      </c>
      <c r="M56" s="44">
        <v>300</v>
      </c>
      <c r="N56" s="44">
        <v>5159071.92</v>
      </c>
      <c r="O56" s="48">
        <v>0</v>
      </c>
      <c r="P56" s="48">
        <v>0</v>
      </c>
      <c r="Q56" s="48">
        <v>0</v>
      </c>
      <c r="R56" s="48">
        <v>0</v>
      </c>
      <c r="S56" s="48">
        <v>0</v>
      </c>
      <c r="T56" s="48">
        <v>0</v>
      </c>
      <c r="U56" s="48">
        <v>0</v>
      </c>
      <c r="V56" s="48">
        <v>0</v>
      </c>
      <c r="W56" s="48">
        <v>0</v>
      </c>
      <c r="X56" s="48">
        <v>150000</v>
      </c>
      <c r="Y56" s="48">
        <f t="shared" si="8"/>
        <v>77386.080000000002</v>
      </c>
      <c r="Z56" s="48">
        <v>0</v>
      </c>
      <c r="AA56" s="45">
        <v>2026</v>
      </c>
      <c r="AB56" s="45">
        <v>2026</v>
      </c>
      <c r="AC56" s="45">
        <v>2026</v>
      </c>
    </row>
    <row r="57" spans="1:29" x14ac:dyDescent="0.3">
      <c r="A57">
        <v>1</v>
      </c>
      <c r="B57" s="40">
        <f>SUBTOTAL(9,$A$19:A57)</f>
        <v>37</v>
      </c>
      <c r="C57" s="46" t="s">
        <v>125</v>
      </c>
      <c r="D57" s="36">
        <f t="shared" si="7"/>
        <v>6690006.7699999996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9">
        <v>0</v>
      </c>
      <c r="L57" s="48">
        <v>0</v>
      </c>
      <c r="M57" s="44">
        <v>527</v>
      </c>
      <c r="N57" s="44">
        <v>6394095.3399999999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>
        <v>0</v>
      </c>
      <c r="U57" s="48">
        <v>0</v>
      </c>
      <c r="V57" s="48">
        <v>0</v>
      </c>
      <c r="W57" s="48">
        <v>0</v>
      </c>
      <c r="X57" s="48">
        <v>200000</v>
      </c>
      <c r="Y57" s="48">
        <f t="shared" si="8"/>
        <v>95911.43</v>
      </c>
      <c r="Z57" s="48">
        <v>0</v>
      </c>
      <c r="AA57" s="45">
        <v>2026</v>
      </c>
      <c r="AB57" s="45">
        <v>2026</v>
      </c>
      <c r="AC57" s="45">
        <v>2026</v>
      </c>
    </row>
    <row r="58" spans="1:29" x14ac:dyDescent="0.3">
      <c r="A58">
        <v>1</v>
      </c>
      <c r="B58" s="40">
        <f>SUBTOTAL(9,$A$19:A58)</f>
        <v>38</v>
      </c>
      <c r="C58" s="46" t="s">
        <v>126</v>
      </c>
      <c r="D58" s="36">
        <f t="shared" si="7"/>
        <v>1207554</v>
      </c>
      <c r="E58" s="48">
        <v>0</v>
      </c>
      <c r="F58" s="48">
        <v>0</v>
      </c>
      <c r="G58" s="48">
        <v>0</v>
      </c>
      <c r="H58" s="48">
        <v>0</v>
      </c>
      <c r="I58" s="44">
        <v>1091186.21</v>
      </c>
      <c r="J58" s="48">
        <v>0</v>
      </c>
      <c r="K58" s="49">
        <v>0</v>
      </c>
      <c r="L58" s="48">
        <v>0</v>
      </c>
      <c r="M58" s="44">
        <v>0</v>
      </c>
      <c r="N58" s="44">
        <v>0</v>
      </c>
      <c r="O58" s="48">
        <v>0</v>
      </c>
      <c r="P58" s="48">
        <v>0</v>
      </c>
      <c r="Q58" s="48">
        <v>0</v>
      </c>
      <c r="R58" s="48">
        <v>0</v>
      </c>
      <c r="S58" s="48">
        <v>0</v>
      </c>
      <c r="T58" s="48">
        <v>0</v>
      </c>
      <c r="U58" s="48">
        <v>0</v>
      </c>
      <c r="V58" s="48">
        <v>0</v>
      </c>
      <c r="W58" s="48">
        <v>0</v>
      </c>
      <c r="X58" s="48">
        <v>100000</v>
      </c>
      <c r="Y58" s="48">
        <f>ROUND(I58*1.5%,2)</f>
        <v>16367.79</v>
      </c>
      <c r="Z58" s="48">
        <v>0</v>
      </c>
      <c r="AA58" s="45">
        <v>2026</v>
      </c>
      <c r="AB58" s="45">
        <v>2026</v>
      </c>
      <c r="AC58" s="45">
        <v>2026</v>
      </c>
    </row>
    <row r="59" spans="1:29" x14ac:dyDescent="0.3">
      <c r="B59" s="39" t="s">
        <v>552</v>
      </c>
      <c r="C59" s="39"/>
      <c r="D59" s="44">
        <f t="shared" ref="D59:Z59" si="9">SUM(D60:D69)</f>
        <v>97094796.239999995</v>
      </c>
      <c r="E59" s="44">
        <f t="shared" si="9"/>
        <v>0</v>
      </c>
      <c r="F59" s="44">
        <f t="shared" si="9"/>
        <v>0</v>
      </c>
      <c r="G59" s="44">
        <f t="shared" si="9"/>
        <v>0</v>
      </c>
      <c r="H59" s="44">
        <f t="shared" si="9"/>
        <v>0</v>
      </c>
      <c r="I59" s="44">
        <f t="shared" si="9"/>
        <v>0</v>
      </c>
      <c r="J59" s="44">
        <f t="shared" si="9"/>
        <v>0</v>
      </c>
      <c r="K59" s="50">
        <f t="shared" si="9"/>
        <v>5</v>
      </c>
      <c r="L59" s="44">
        <f t="shared" si="9"/>
        <v>19748667.489999998</v>
      </c>
      <c r="M59" s="44">
        <f t="shared" si="9"/>
        <v>5665.07</v>
      </c>
      <c r="N59" s="44">
        <f t="shared" si="9"/>
        <v>73773299.25</v>
      </c>
      <c r="O59" s="44">
        <f t="shared" si="9"/>
        <v>0</v>
      </c>
      <c r="P59" s="44">
        <f t="shared" si="9"/>
        <v>0</v>
      </c>
      <c r="Q59" s="44">
        <f t="shared" si="9"/>
        <v>0</v>
      </c>
      <c r="R59" s="44">
        <f t="shared" si="9"/>
        <v>0</v>
      </c>
      <c r="S59" s="44">
        <f t="shared" si="9"/>
        <v>0</v>
      </c>
      <c r="T59" s="44">
        <f t="shared" si="9"/>
        <v>0</v>
      </c>
      <c r="U59" s="44">
        <f t="shared" si="9"/>
        <v>0</v>
      </c>
      <c r="V59" s="44">
        <f t="shared" si="9"/>
        <v>0</v>
      </c>
      <c r="W59" s="44">
        <f t="shared" si="9"/>
        <v>0</v>
      </c>
      <c r="X59" s="44">
        <f t="shared" si="9"/>
        <v>2050000</v>
      </c>
      <c r="Y59" s="44">
        <f t="shared" si="9"/>
        <v>1402829.5000000002</v>
      </c>
      <c r="Z59" s="44">
        <f t="shared" si="9"/>
        <v>120000</v>
      </c>
      <c r="AA59" s="38" t="s">
        <v>501</v>
      </c>
      <c r="AB59" s="38" t="s">
        <v>501</v>
      </c>
      <c r="AC59" s="38" t="s">
        <v>501</v>
      </c>
    </row>
    <row r="60" spans="1:29" x14ac:dyDescent="0.3">
      <c r="A60">
        <v>1</v>
      </c>
      <c r="B60" s="40">
        <f>SUBTOTAL(9,$A$19:A60)</f>
        <v>39</v>
      </c>
      <c r="C60" s="46" t="s">
        <v>480</v>
      </c>
      <c r="D60" s="36">
        <f t="shared" ref="D60:D69" si="10">E60+F60+G60+H60+I60+J60+L60+N60+P60+R60+T60+U60+V60+W60+Y60+Z60+X60</f>
        <v>8797881.3999999985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50">
        <v>0</v>
      </c>
      <c r="L60" s="44">
        <v>0</v>
      </c>
      <c r="M60" s="36">
        <v>490</v>
      </c>
      <c r="N60" s="44">
        <v>8470819.1099999994</v>
      </c>
      <c r="O60" s="44">
        <v>0</v>
      </c>
      <c r="P60" s="44">
        <v>0</v>
      </c>
      <c r="Q60" s="44">
        <v>0</v>
      </c>
      <c r="R60" s="44">
        <v>0</v>
      </c>
      <c r="S60" s="48">
        <v>0</v>
      </c>
      <c r="T60" s="48">
        <v>0</v>
      </c>
      <c r="U60" s="48">
        <v>0</v>
      </c>
      <c r="V60" s="48">
        <v>0</v>
      </c>
      <c r="W60" s="48">
        <v>0</v>
      </c>
      <c r="X60" s="48">
        <v>200000</v>
      </c>
      <c r="Y60" s="48">
        <f>ROUND(N60*1.5%,2)</f>
        <v>127062.29</v>
      </c>
      <c r="Z60" s="48">
        <v>0</v>
      </c>
      <c r="AA60" s="45">
        <v>2026</v>
      </c>
      <c r="AB60" s="45">
        <v>2026</v>
      </c>
      <c r="AC60" s="45">
        <v>2026</v>
      </c>
    </row>
    <row r="61" spans="1:29" x14ac:dyDescent="0.3">
      <c r="A61">
        <v>1</v>
      </c>
      <c r="B61" s="40">
        <f>SUBTOTAL(9,$A$19:A61)</f>
        <v>40</v>
      </c>
      <c r="C61" s="46" t="s">
        <v>477</v>
      </c>
      <c r="D61" s="36">
        <f t="shared" si="10"/>
        <v>6553523.9000000004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50">
        <v>0</v>
      </c>
      <c r="L61" s="44">
        <v>0</v>
      </c>
      <c r="M61" s="36">
        <v>365</v>
      </c>
      <c r="N61" s="44">
        <v>6190663.9400000004</v>
      </c>
      <c r="O61" s="44">
        <v>0</v>
      </c>
      <c r="P61" s="44">
        <v>0</v>
      </c>
      <c r="Q61" s="44">
        <v>0</v>
      </c>
      <c r="R61" s="44">
        <v>0</v>
      </c>
      <c r="S61" s="48">
        <v>0</v>
      </c>
      <c r="T61" s="48">
        <v>0</v>
      </c>
      <c r="U61" s="48">
        <v>0</v>
      </c>
      <c r="V61" s="48">
        <v>0</v>
      </c>
      <c r="W61" s="48">
        <v>0</v>
      </c>
      <c r="X61" s="48">
        <v>150000</v>
      </c>
      <c r="Y61" s="48">
        <f>ROUND(N61*1.5%,2)</f>
        <v>92859.96</v>
      </c>
      <c r="Z61" s="48">
        <v>120000</v>
      </c>
      <c r="AA61" s="45">
        <v>2026</v>
      </c>
      <c r="AB61" s="45">
        <v>2026</v>
      </c>
      <c r="AC61" s="45">
        <v>2026</v>
      </c>
    </row>
    <row r="62" spans="1:29" x14ac:dyDescent="0.3">
      <c r="A62">
        <v>1</v>
      </c>
      <c r="B62" s="40">
        <f>SUBTOTAL(9,$A$19:A62)</f>
        <v>41</v>
      </c>
      <c r="C62" s="46" t="s">
        <v>468</v>
      </c>
      <c r="D62" s="36">
        <f t="shared" si="10"/>
        <v>10126813.050000001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50">
        <v>0</v>
      </c>
      <c r="L62" s="44">
        <v>0</v>
      </c>
      <c r="M62" s="36">
        <v>783</v>
      </c>
      <c r="N62" s="44">
        <v>9780111.3800000008</v>
      </c>
      <c r="O62" s="44">
        <v>0</v>
      </c>
      <c r="P62" s="44">
        <v>0</v>
      </c>
      <c r="Q62" s="44">
        <v>0</v>
      </c>
      <c r="R62" s="44">
        <v>0</v>
      </c>
      <c r="S62" s="48">
        <v>0</v>
      </c>
      <c r="T62" s="48">
        <v>0</v>
      </c>
      <c r="U62" s="48">
        <v>0</v>
      </c>
      <c r="V62" s="48">
        <v>0</v>
      </c>
      <c r="W62" s="48">
        <v>0</v>
      </c>
      <c r="X62" s="48">
        <v>200000</v>
      </c>
      <c r="Y62" s="48">
        <f>ROUND(N62*1.5%,2)</f>
        <v>146701.67000000001</v>
      </c>
      <c r="Z62" s="48">
        <v>0</v>
      </c>
      <c r="AA62" s="45">
        <v>2026</v>
      </c>
      <c r="AB62" s="45">
        <v>2026</v>
      </c>
      <c r="AC62" s="45">
        <v>2026</v>
      </c>
    </row>
    <row r="63" spans="1:29" x14ac:dyDescent="0.3">
      <c r="A63">
        <v>1</v>
      </c>
      <c r="B63" s="40">
        <f>SUBTOTAL(9,$A$19:A63)</f>
        <v>42</v>
      </c>
      <c r="C63" s="46" t="s">
        <v>486</v>
      </c>
      <c r="D63" s="36">
        <f t="shared" si="10"/>
        <v>8005053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50">
        <v>2</v>
      </c>
      <c r="L63" s="44">
        <v>7689707.3899999997</v>
      </c>
      <c r="M63" s="36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8">
        <v>0</v>
      </c>
      <c r="T63" s="48">
        <v>0</v>
      </c>
      <c r="U63" s="48">
        <v>0</v>
      </c>
      <c r="V63" s="48">
        <v>0</v>
      </c>
      <c r="W63" s="48">
        <v>0</v>
      </c>
      <c r="X63" s="48">
        <v>200000</v>
      </c>
      <c r="Y63" s="48">
        <f>ROUND(L63*1.5%,2)</f>
        <v>115345.61</v>
      </c>
      <c r="Z63" s="48">
        <v>0</v>
      </c>
      <c r="AA63" s="45">
        <v>2026</v>
      </c>
      <c r="AB63" s="45">
        <v>2026</v>
      </c>
      <c r="AC63" s="45">
        <v>2026</v>
      </c>
    </row>
    <row r="64" spans="1:29" x14ac:dyDescent="0.3">
      <c r="A64">
        <v>1</v>
      </c>
      <c r="B64" s="40">
        <f>SUBTOTAL(9,$A$19:A64)</f>
        <v>43</v>
      </c>
      <c r="C64" s="46" t="s">
        <v>462</v>
      </c>
      <c r="D64" s="36">
        <f t="shared" si="10"/>
        <v>7351009.9100000001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50">
        <v>0</v>
      </c>
      <c r="L64" s="44">
        <v>0</v>
      </c>
      <c r="M64" s="36">
        <v>579.07000000000005</v>
      </c>
      <c r="N64" s="44">
        <v>7045329.96</v>
      </c>
      <c r="O64" s="44">
        <v>0</v>
      </c>
      <c r="P64" s="44">
        <v>0</v>
      </c>
      <c r="Q64" s="44">
        <v>0</v>
      </c>
      <c r="R64" s="44">
        <v>0</v>
      </c>
      <c r="S64" s="48">
        <v>0</v>
      </c>
      <c r="T64" s="48">
        <v>0</v>
      </c>
      <c r="U64" s="48">
        <v>0</v>
      </c>
      <c r="V64" s="48">
        <v>0</v>
      </c>
      <c r="W64" s="48">
        <v>0</v>
      </c>
      <c r="X64" s="48">
        <v>200000</v>
      </c>
      <c r="Y64" s="48">
        <f>ROUND(N64*1.5%,2)</f>
        <v>105679.95</v>
      </c>
      <c r="Z64" s="48">
        <v>0</v>
      </c>
      <c r="AA64" s="45">
        <v>2026</v>
      </c>
      <c r="AB64" s="45">
        <v>2026</v>
      </c>
      <c r="AC64" s="45">
        <v>2026</v>
      </c>
    </row>
    <row r="65" spans="1:29" x14ac:dyDescent="0.3">
      <c r="A65">
        <v>1</v>
      </c>
      <c r="B65" s="40">
        <f>SUBTOTAL(9,$A$19:A65)</f>
        <v>44</v>
      </c>
      <c r="C65" s="46" t="s">
        <v>483</v>
      </c>
      <c r="D65" s="36">
        <f t="shared" si="10"/>
        <v>12489844.5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50">
        <v>3</v>
      </c>
      <c r="L65" s="44">
        <v>12058960.1</v>
      </c>
      <c r="M65" s="36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8">
        <v>0</v>
      </c>
      <c r="T65" s="48">
        <v>0</v>
      </c>
      <c r="U65" s="48">
        <v>0</v>
      </c>
      <c r="V65" s="48">
        <v>0</v>
      </c>
      <c r="W65" s="48">
        <v>0</v>
      </c>
      <c r="X65" s="48">
        <v>250000</v>
      </c>
      <c r="Y65" s="48">
        <f>ROUND(L65*1.5%,2)</f>
        <v>180884.4</v>
      </c>
      <c r="Z65" s="48">
        <v>0</v>
      </c>
      <c r="AA65" s="45">
        <v>2026</v>
      </c>
      <c r="AB65" s="45">
        <v>2026</v>
      </c>
      <c r="AC65" s="45">
        <v>2026</v>
      </c>
    </row>
    <row r="66" spans="1:29" x14ac:dyDescent="0.3">
      <c r="A66">
        <v>1</v>
      </c>
      <c r="B66" s="40">
        <f>SUBTOTAL(9,$A$19:A66)</f>
        <v>45</v>
      </c>
      <c r="C66" s="46" t="s">
        <v>485</v>
      </c>
      <c r="D66" s="36">
        <f t="shared" si="10"/>
        <v>19397211.280000001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50">
        <v>0</v>
      </c>
      <c r="L66" s="44">
        <v>0</v>
      </c>
      <c r="M66" s="36">
        <v>1528</v>
      </c>
      <c r="N66" s="44">
        <v>18864247.57</v>
      </c>
      <c r="O66" s="44">
        <v>0</v>
      </c>
      <c r="P66" s="44">
        <v>0</v>
      </c>
      <c r="Q66" s="44">
        <v>0</v>
      </c>
      <c r="R66" s="44">
        <v>0</v>
      </c>
      <c r="S66" s="48">
        <v>0</v>
      </c>
      <c r="T66" s="48">
        <v>0</v>
      </c>
      <c r="U66" s="48">
        <v>0</v>
      </c>
      <c r="V66" s="48">
        <v>0</v>
      </c>
      <c r="W66" s="48">
        <v>0</v>
      </c>
      <c r="X66" s="48">
        <v>250000</v>
      </c>
      <c r="Y66" s="48">
        <f>ROUND(N66*1.5%,2)</f>
        <v>282963.71000000002</v>
      </c>
      <c r="Z66" s="48">
        <v>0</v>
      </c>
      <c r="AA66" s="45">
        <v>2026</v>
      </c>
      <c r="AB66" s="45">
        <v>2026</v>
      </c>
      <c r="AC66" s="45">
        <v>2026</v>
      </c>
    </row>
    <row r="67" spans="1:29" x14ac:dyDescent="0.3">
      <c r="A67">
        <v>1</v>
      </c>
      <c r="B67" s="40">
        <f>SUBTOTAL(9,$A$19:A67)</f>
        <v>46</v>
      </c>
      <c r="C67" s="46" t="s">
        <v>474</v>
      </c>
      <c r="D67" s="36">
        <f t="shared" si="10"/>
        <v>11171168.800000001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50">
        <v>0</v>
      </c>
      <c r="L67" s="44">
        <v>0</v>
      </c>
      <c r="M67" s="36">
        <v>880</v>
      </c>
      <c r="N67" s="44">
        <v>10809033.300000001</v>
      </c>
      <c r="O67" s="44">
        <v>0</v>
      </c>
      <c r="P67" s="44">
        <v>0</v>
      </c>
      <c r="Q67" s="44">
        <v>0</v>
      </c>
      <c r="R67" s="44">
        <v>0</v>
      </c>
      <c r="S67" s="48">
        <v>0</v>
      </c>
      <c r="T67" s="48">
        <v>0</v>
      </c>
      <c r="U67" s="48">
        <v>0</v>
      </c>
      <c r="V67" s="48">
        <v>0</v>
      </c>
      <c r="W67" s="48">
        <v>0</v>
      </c>
      <c r="X67" s="48">
        <v>200000</v>
      </c>
      <c r="Y67" s="48">
        <f>ROUND(N67*1.5%,2)</f>
        <v>162135.5</v>
      </c>
      <c r="Z67" s="48">
        <v>0</v>
      </c>
      <c r="AA67" s="45">
        <v>2026</v>
      </c>
      <c r="AB67" s="45">
        <v>2026</v>
      </c>
      <c r="AC67" s="45">
        <v>2026</v>
      </c>
    </row>
    <row r="68" spans="1:29" x14ac:dyDescent="0.3">
      <c r="A68">
        <v>1</v>
      </c>
      <c r="B68" s="40">
        <f>SUBTOTAL(9,$A$19:A68)</f>
        <v>47</v>
      </c>
      <c r="C68" s="46" t="s">
        <v>469</v>
      </c>
      <c r="D68" s="36">
        <f t="shared" si="10"/>
        <v>6093364.7999999998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50">
        <v>0</v>
      </c>
      <c r="L68" s="44">
        <v>0</v>
      </c>
      <c r="M68" s="36">
        <v>480</v>
      </c>
      <c r="N68" s="44">
        <v>5806270.7400000002</v>
      </c>
      <c r="O68" s="44">
        <v>0</v>
      </c>
      <c r="P68" s="44">
        <v>0</v>
      </c>
      <c r="Q68" s="44">
        <v>0</v>
      </c>
      <c r="R68" s="44">
        <v>0</v>
      </c>
      <c r="S68" s="48">
        <v>0</v>
      </c>
      <c r="T68" s="48">
        <v>0</v>
      </c>
      <c r="U68" s="48">
        <v>0</v>
      </c>
      <c r="V68" s="48">
        <v>0</v>
      </c>
      <c r="W68" s="48">
        <v>0</v>
      </c>
      <c r="X68" s="48">
        <v>200000</v>
      </c>
      <c r="Y68" s="48">
        <f>ROUND(N68*1.5%,2)</f>
        <v>87094.06</v>
      </c>
      <c r="Z68" s="48">
        <v>0</v>
      </c>
      <c r="AA68" s="45">
        <v>2026</v>
      </c>
      <c r="AB68" s="45">
        <v>2026</v>
      </c>
      <c r="AC68" s="45">
        <v>2026</v>
      </c>
    </row>
    <row r="69" spans="1:29" x14ac:dyDescent="0.3">
      <c r="A69">
        <v>1</v>
      </c>
      <c r="B69" s="40">
        <f>SUBTOTAL(9,$A$19:A69)</f>
        <v>48</v>
      </c>
      <c r="C69" s="46" t="s">
        <v>487</v>
      </c>
      <c r="D69" s="36">
        <f t="shared" si="10"/>
        <v>7108925.5999999996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50">
        <v>0</v>
      </c>
      <c r="L69" s="44">
        <v>0</v>
      </c>
      <c r="M69" s="36">
        <v>560</v>
      </c>
      <c r="N69" s="44">
        <v>6806823.25</v>
      </c>
      <c r="O69" s="44">
        <v>0</v>
      </c>
      <c r="P69" s="44">
        <v>0</v>
      </c>
      <c r="Q69" s="44">
        <v>0</v>
      </c>
      <c r="R69" s="44">
        <v>0</v>
      </c>
      <c r="S69" s="48">
        <v>0</v>
      </c>
      <c r="T69" s="48">
        <v>0</v>
      </c>
      <c r="U69" s="48">
        <v>0</v>
      </c>
      <c r="V69" s="48">
        <v>0</v>
      </c>
      <c r="W69" s="48">
        <v>0</v>
      </c>
      <c r="X69" s="48">
        <v>200000</v>
      </c>
      <c r="Y69" s="48">
        <f>ROUND(N69*1.5%,2)</f>
        <v>102102.35</v>
      </c>
      <c r="Z69" s="48">
        <v>0</v>
      </c>
      <c r="AA69" s="45">
        <v>2026</v>
      </c>
      <c r="AB69" s="45">
        <v>2026</v>
      </c>
      <c r="AC69" s="45">
        <v>2026</v>
      </c>
    </row>
    <row r="70" spans="1:29" x14ac:dyDescent="0.3">
      <c r="B70" s="39" t="s">
        <v>494</v>
      </c>
      <c r="C70" s="35"/>
      <c r="D70" s="36">
        <f>D71</f>
        <v>15284190.040000001</v>
      </c>
      <c r="E70" s="36">
        <f t="shared" ref="E70:Z70" si="11">E71</f>
        <v>0</v>
      </c>
      <c r="F70" s="36">
        <f t="shared" si="11"/>
        <v>0</v>
      </c>
      <c r="G70" s="36">
        <f t="shared" si="11"/>
        <v>0</v>
      </c>
      <c r="H70" s="36">
        <f t="shared" si="11"/>
        <v>0</v>
      </c>
      <c r="I70" s="36">
        <f t="shared" si="11"/>
        <v>0</v>
      </c>
      <c r="J70" s="36">
        <f t="shared" si="11"/>
        <v>0</v>
      </c>
      <c r="K70" s="37">
        <f t="shared" si="11"/>
        <v>0</v>
      </c>
      <c r="L70" s="36">
        <f t="shared" si="11"/>
        <v>0</v>
      </c>
      <c r="M70" s="36">
        <f t="shared" si="11"/>
        <v>1204</v>
      </c>
      <c r="N70" s="36">
        <f t="shared" si="11"/>
        <v>14762748.810000001</v>
      </c>
      <c r="O70" s="36">
        <f t="shared" si="11"/>
        <v>0</v>
      </c>
      <c r="P70" s="36">
        <f t="shared" si="11"/>
        <v>0</v>
      </c>
      <c r="Q70" s="36">
        <f t="shared" si="11"/>
        <v>0</v>
      </c>
      <c r="R70" s="36">
        <f t="shared" si="11"/>
        <v>0</v>
      </c>
      <c r="S70" s="36">
        <f t="shared" si="11"/>
        <v>0</v>
      </c>
      <c r="T70" s="36">
        <f t="shared" si="11"/>
        <v>0</v>
      </c>
      <c r="U70" s="36">
        <f t="shared" si="11"/>
        <v>0</v>
      </c>
      <c r="V70" s="36">
        <f t="shared" si="11"/>
        <v>0</v>
      </c>
      <c r="W70" s="36">
        <f t="shared" si="11"/>
        <v>0</v>
      </c>
      <c r="X70" s="36">
        <f t="shared" si="11"/>
        <v>300000</v>
      </c>
      <c r="Y70" s="36">
        <f t="shared" si="11"/>
        <v>221441.23</v>
      </c>
      <c r="Z70" s="36">
        <f t="shared" si="11"/>
        <v>0</v>
      </c>
      <c r="AA70" s="38" t="s">
        <v>501</v>
      </c>
      <c r="AB70" s="38" t="s">
        <v>501</v>
      </c>
      <c r="AC70" s="38" t="s">
        <v>501</v>
      </c>
    </row>
    <row r="71" spans="1:29" x14ac:dyDescent="0.3">
      <c r="A71">
        <v>1</v>
      </c>
      <c r="B71" s="40">
        <f>SUBTOTAL(9,$A$19:A71)</f>
        <v>49</v>
      </c>
      <c r="C71" s="46" t="s">
        <v>158</v>
      </c>
      <c r="D71" s="36">
        <f>E71+F71+G71+H71+I71+J71+L71+N71+P71+R71+T71+U71+V71+W71+X71+Y71+Z71</f>
        <v>15284190.040000001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9">
        <v>0</v>
      </c>
      <c r="L71" s="48">
        <v>0</v>
      </c>
      <c r="M71" s="48">
        <v>1204</v>
      </c>
      <c r="N71" s="48">
        <v>14762748.810000001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48">
        <v>0</v>
      </c>
      <c r="U71" s="48">
        <v>0</v>
      </c>
      <c r="V71" s="48">
        <v>0</v>
      </c>
      <c r="W71" s="48">
        <v>0</v>
      </c>
      <c r="X71" s="48">
        <v>300000</v>
      </c>
      <c r="Y71" s="48">
        <v>221441.23</v>
      </c>
      <c r="Z71" s="48">
        <v>0</v>
      </c>
      <c r="AA71" s="45">
        <v>2026</v>
      </c>
      <c r="AB71" s="45">
        <v>2026</v>
      </c>
      <c r="AC71" s="45">
        <v>2026</v>
      </c>
    </row>
    <row r="72" spans="1:29" x14ac:dyDescent="0.3">
      <c r="B72" s="39" t="s">
        <v>574</v>
      </c>
      <c r="C72" s="39"/>
      <c r="D72" s="44">
        <f>SUM(D73:D79)</f>
        <v>100024221.15000001</v>
      </c>
      <c r="E72" s="44">
        <f t="shared" ref="E72:Z72" si="12">SUM(E73:E79)</f>
        <v>0</v>
      </c>
      <c r="F72" s="44">
        <f t="shared" si="12"/>
        <v>0</v>
      </c>
      <c r="G72" s="44">
        <f t="shared" si="12"/>
        <v>0</v>
      </c>
      <c r="H72" s="44">
        <f t="shared" si="12"/>
        <v>0</v>
      </c>
      <c r="I72" s="44">
        <f t="shared" si="12"/>
        <v>0</v>
      </c>
      <c r="J72" s="44">
        <f t="shared" si="12"/>
        <v>0</v>
      </c>
      <c r="K72" s="50">
        <f t="shared" si="12"/>
        <v>0</v>
      </c>
      <c r="L72" s="44">
        <f t="shared" si="12"/>
        <v>0</v>
      </c>
      <c r="M72" s="44">
        <f t="shared" si="12"/>
        <v>7776.4</v>
      </c>
      <c r="N72" s="44">
        <f t="shared" si="12"/>
        <v>96624848.419999987</v>
      </c>
      <c r="O72" s="44">
        <f t="shared" si="12"/>
        <v>0</v>
      </c>
      <c r="P72" s="44">
        <f t="shared" si="12"/>
        <v>0</v>
      </c>
      <c r="Q72" s="44">
        <f t="shared" si="12"/>
        <v>0</v>
      </c>
      <c r="R72" s="44">
        <f t="shared" si="12"/>
        <v>0</v>
      </c>
      <c r="S72" s="44">
        <f t="shared" si="12"/>
        <v>0</v>
      </c>
      <c r="T72" s="44">
        <f t="shared" si="12"/>
        <v>0</v>
      </c>
      <c r="U72" s="44">
        <f t="shared" si="12"/>
        <v>0</v>
      </c>
      <c r="V72" s="44">
        <f t="shared" si="12"/>
        <v>0</v>
      </c>
      <c r="W72" s="44">
        <f t="shared" si="12"/>
        <v>0</v>
      </c>
      <c r="X72" s="44">
        <f t="shared" si="12"/>
        <v>1950000</v>
      </c>
      <c r="Y72" s="44">
        <f t="shared" si="12"/>
        <v>1449372.73</v>
      </c>
      <c r="Z72" s="44">
        <f t="shared" si="12"/>
        <v>0</v>
      </c>
      <c r="AA72" s="38" t="s">
        <v>501</v>
      </c>
      <c r="AB72" s="38" t="s">
        <v>501</v>
      </c>
      <c r="AC72" s="38" t="s">
        <v>501</v>
      </c>
    </row>
    <row r="73" spans="1:29" x14ac:dyDescent="0.3">
      <c r="A73">
        <v>1</v>
      </c>
      <c r="B73" s="40">
        <f>SUBTOTAL(9,$A$19:A73)</f>
        <v>50</v>
      </c>
      <c r="C73" s="46" t="s">
        <v>396</v>
      </c>
      <c r="D73" s="36">
        <f t="shared" ref="D73:D79" si="13">E73+F73+G73+H73+I73+J73+L73+N73+P73+R73+T73+U73+V73+W73+Y73+Z73+X73</f>
        <v>10346680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51">
        <v>0</v>
      </c>
      <c r="L73" s="48">
        <v>0</v>
      </c>
      <c r="M73" s="48">
        <v>800</v>
      </c>
      <c r="N73" s="48">
        <v>9947467.9800000004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48">
        <v>0</v>
      </c>
      <c r="V73" s="48">
        <v>0</v>
      </c>
      <c r="W73" s="48">
        <v>0</v>
      </c>
      <c r="X73" s="48">
        <v>250000</v>
      </c>
      <c r="Y73" s="48">
        <f>ROUND(N73*1.5%,2)</f>
        <v>149212.01999999999</v>
      </c>
      <c r="Z73" s="48">
        <v>0</v>
      </c>
      <c r="AA73" s="45">
        <v>2026</v>
      </c>
      <c r="AB73" s="45">
        <v>2026</v>
      </c>
      <c r="AC73" s="45">
        <v>2026</v>
      </c>
    </row>
    <row r="74" spans="1:29" x14ac:dyDescent="0.3">
      <c r="A74">
        <v>1</v>
      </c>
      <c r="B74" s="40">
        <f>SUBTOTAL(9,$A$19:A74)</f>
        <v>51</v>
      </c>
      <c r="C74" s="46" t="s">
        <v>422</v>
      </c>
      <c r="D74" s="36">
        <f t="shared" si="13"/>
        <v>14545369.559999999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51">
        <v>0</v>
      </c>
      <c r="L74" s="48">
        <v>0</v>
      </c>
      <c r="M74" s="48">
        <v>1145.8</v>
      </c>
      <c r="N74" s="48">
        <v>14034846.859999999</v>
      </c>
      <c r="O74" s="48">
        <v>0</v>
      </c>
      <c r="P74" s="48">
        <v>0</v>
      </c>
      <c r="Q74" s="48">
        <v>0</v>
      </c>
      <c r="R74" s="48">
        <v>0</v>
      </c>
      <c r="S74" s="48">
        <v>0</v>
      </c>
      <c r="T74" s="48">
        <v>0</v>
      </c>
      <c r="U74" s="48">
        <v>0</v>
      </c>
      <c r="V74" s="48">
        <v>0</v>
      </c>
      <c r="W74" s="48">
        <v>0</v>
      </c>
      <c r="X74" s="48">
        <v>300000</v>
      </c>
      <c r="Y74" s="48">
        <f t="shared" ref="Y74:Y89" si="14">ROUND(N74*1.5%,2)</f>
        <v>210522.7</v>
      </c>
      <c r="Z74" s="48">
        <v>0</v>
      </c>
      <c r="AA74" s="45">
        <v>2026</v>
      </c>
      <c r="AB74" s="45">
        <v>2026</v>
      </c>
      <c r="AC74" s="45">
        <v>2026</v>
      </c>
    </row>
    <row r="75" spans="1:29" x14ac:dyDescent="0.3">
      <c r="A75">
        <v>1</v>
      </c>
      <c r="B75" s="40">
        <f>SUBTOTAL(9,$A$19:A75)</f>
        <v>52</v>
      </c>
      <c r="C75" s="46" t="s">
        <v>421</v>
      </c>
      <c r="D75" s="36">
        <f t="shared" si="13"/>
        <v>15753886.91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51">
        <v>0</v>
      </c>
      <c r="L75" s="48">
        <v>0</v>
      </c>
      <c r="M75" s="48">
        <v>1241</v>
      </c>
      <c r="N75" s="48">
        <v>15225504.34</v>
      </c>
      <c r="O75" s="48">
        <v>0</v>
      </c>
      <c r="P75" s="48">
        <v>0</v>
      </c>
      <c r="Q75" s="48">
        <v>0</v>
      </c>
      <c r="R75" s="48">
        <v>0</v>
      </c>
      <c r="S75" s="48">
        <v>0</v>
      </c>
      <c r="T75" s="48">
        <v>0</v>
      </c>
      <c r="U75" s="48">
        <v>0</v>
      </c>
      <c r="V75" s="48">
        <v>0</v>
      </c>
      <c r="W75" s="48">
        <v>0</v>
      </c>
      <c r="X75" s="48">
        <v>300000</v>
      </c>
      <c r="Y75" s="48">
        <f t="shared" si="14"/>
        <v>228382.57</v>
      </c>
      <c r="Z75" s="48">
        <v>0</v>
      </c>
      <c r="AA75" s="45">
        <v>2026</v>
      </c>
      <c r="AB75" s="45">
        <v>2026</v>
      </c>
      <c r="AC75" s="45">
        <v>2026</v>
      </c>
    </row>
    <row r="76" spans="1:29" x14ac:dyDescent="0.3">
      <c r="A76">
        <v>1</v>
      </c>
      <c r="B76" s="40">
        <f>SUBTOTAL(9,$A$19:A76)</f>
        <v>53</v>
      </c>
      <c r="C76" s="46" t="s">
        <v>398</v>
      </c>
      <c r="D76" s="36">
        <f t="shared" si="13"/>
        <v>10864014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51">
        <v>0</v>
      </c>
      <c r="L76" s="48">
        <v>0</v>
      </c>
      <c r="M76" s="48">
        <v>840</v>
      </c>
      <c r="N76" s="48">
        <v>10457156.65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0</v>
      </c>
      <c r="U76" s="48">
        <v>0</v>
      </c>
      <c r="V76" s="48">
        <v>0</v>
      </c>
      <c r="W76" s="48">
        <v>0</v>
      </c>
      <c r="X76" s="48">
        <v>250000</v>
      </c>
      <c r="Y76" s="48">
        <f t="shared" si="14"/>
        <v>156857.35</v>
      </c>
      <c r="Z76" s="48">
        <v>0</v>
      </c>
      <c r="AA76" s="45">
        <v>2026</v>
      </c>
      <c r="AB76" s="45">
        <v>2026</v>
      </c>
      <c r="AC76" s="45">
        <v>2026</v>
      </c>
    </row>
    <row r="77" spans="1:29" x14ac:dyDescent="0.3">
      <c r="A77">
        <v>1</v>
      </c>
      <c r="B77" s="40">
        <f>SUBTOTAL(9,$A$19:A77)</f>
        <v>54</v>
      </c>
      <c r="C77" s="46" t="s">
        <v>411</v>
      </c>
      <c r="D77" s="36">
        <f t="shared" si="13"/>
        <v>8063925.2200000007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51">
        <v>0</v>
      </c>
      <c r="L77" s="48">
        <v>0</v>
      </c>
      <c r="M77" s="48">
        <v>622</v>
      </c>
      <c r="N77" s="48">
        <v>7698448.4900000002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0</v>
      </c>
      <c r="U77" s="48">
        <v>0</v>
      </c>
      <c r="V77" s="48">
        <v>0</v>
      </c>
      <c r="W77" s="48">
        <v>0</v>
      </c>
      <c r="X77" s="48">
        <v>250000</v>
      </c>
      <c r="Y77" s="48">
        <f t="shared" si="14"/>
        <v>115476.73</v>
      </c>
      <c r="Z77" s="48">
        <v>0</v>
      </c>
      <c r="AA77" s="45">
        <v>2026</v>
      </c>
      <c r="AB77" s="45">
        <v>2026</v>
      </c>
      <c r="AC77" s="45">
        <v>2026</v>
      </c>
    </row>
    <row r="78" spans="1:29" x14ac:dyDescent="0.3">
      <c r="A78">
        <v>1</v>
      </c>
      <c r="B78" s="40">
        <f>SUBTOTAL(9,$A$19:A78)</f>
        <v>55</v>
      </c>
      <c r="C78" s="46" t="s">
        <v>417</v>
      </c>
      <c r="D78" s="36">
        <f t="shared" si="13"/>
        <v>14226685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51">
        <v>0</v>
      </c>
      <c r="L78" s="48">
        <v>0</v>
      </c>
      <c r="M78" s="48">
        <v>1100</v>
      </c>
      <c r="N78" s="48">
        <v>13720871.92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0</v>
      </c>
      <c r="U78" s="48">
        <v>0</v>
      </c>
      <c r="V78" s="48">
        <v>0</v>
      </c>
      <c r="W78" s="48">
        <v>0</v>
      </c>
      <c r="X78" s="48">
        <v>300000</v>
      </c>
      <c r="Y78" s="48">
        <f t="shared" si="14"/>
        <v>205813.08</v>
      </c>
      <c r="Z78" s="48">
        <v>0</v>
      </c>
      <c r="AA78" s="45">
        <v>2026</v>
      </c>
      <c r="AB78" s="45">
        <v>2026</v>
      </c>
      <c r="AC78" s="45">
        <v>2026</v>
      </c>
    </row>
    <row r="79" spans="1:29" x14ac:dyDescent="0.3">
      <c r="A79">
        <v>1</v>
      </c>
      <c r="B79" s="40">
        <f>SUBTOTAL(9,$A$19:A79)</f>
        <v>56</v>
      </c>
      <c r="C79" s="46" t="s">
        <v>415</v>
      </c>
      <c r="D79" s="36">
        <f t="shared" si="13"/>
        <v>26223660.460000001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51">
        <v>0</v>
      </c>
      <c r="L79" s="48">
        <v>0</v>
      </c>
      <c r="M79" s="48">
        <v>2027.6</v>
      </c>
      <c r="N79" s="48">
        <v>25540552.18</v>
      </c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>
        <v>0</v>
      </c>
      <c r="U79" s="48">
        <v>0</v>
      </c>
      <c r="V79" s="48">
        <v>0</v>
      </c>
      <c r="W79" s="48">
        <v>0</v>
      </c>
      <c r="X79" s="48">
        <v>300000</v>
      </c>
      <c r="Y79" s="48">
        <f t="shared" si="14"/>
        <v>383108.28</v>
      </c>
      <c r="Z79" s="48">
        <v>0</v>
      </c>
      <c r="AA79" s="45">
        <v>2026</v>
      </c>
      <c r="AB79" s="45">
        <v>2026</v>
      </c>
      <c r="AC79" s="45">
        <v>2026</v>
      </c>
    </row>
    <row r="80" spans="1:29" x14ac:dyDescent="0.3">
      <c r="B80" s="39" t="s">
        <v>575</v>
      </c>
      <c r="C80" s="39"/>
      <c r="D80" s="44">
        <f>D81</f>
        <v>18432428.520000003</v>
      </c>
      <c r="E80" s="44">
        <f t="shared" ref="E80:Z80" si="15">E81</f>
        <v>0</v>
      </c>
      <c r="F80" s="44">
        <f t="shared" si="15"/>
        <v>0</v>
      </c>
      <c r="G80" s="44">
        <f t="shared" si="15"/>
        <v>0</v>
      </c>
      <c r="H80" s="44">
        <f t="shared" si="15"/>
        <v>0</v>
      </c>
      <c r="I80" s="44">
        <f t="shared" si="15"/>
        <v>0</v>
      </c>
      <c r="J80" s="44">
        <f t="shared" si="15"/>
        <v>0</v>
      </c>
      <c r="K80" s="50">
        <f t="shared" si="15"/>
        <v>0</v>
      </c>
      <c r="L80" s="44">
        <f t="shared" si="15"/>
        <v>0</v>
      </c>
      <c r="M80" s="44">
        <f t="shared" si="15"/>
        <v>1452</v>
      </c>
      <c r="N80" s="44">
        <f t="shared" si="15"/>
        <v>17864461.600000001</v>
      </c>
      <c r="O80" s="44">
        <f t="shared" si="15"/>
        <v>0</v>
      </c>
      <c r="P80" s="44">
        <f t="shared" si="15"/>
        <v>0</v>
      </c>
      <c r="Q80" s="44">
        <f t="shared" si="15"/>
        <v>0</v>
      </c>
      <c r="R80" s="44">
        <f t="shared" si="15"/>
        <v>0</v>
      </c>
      <c r="S80" s="44">
        <f t="shared" si="15"/>
        <v>0</v>
      </c>
      <c r="T80" s="44">
        <f t="shared" si="15"/>
        <v>0</v>
      </c>
      <c r="U80" s="44">
        <f t="shared" si="15"/>
        <v>0</v>
      </c>
      <c r="V80" s="44">
        <f t="shared" si="15"/>
        <v>0</v>
      </c>
      <c r="W80" s="44">
        <f t="shared" si="15"/>
        <v>0</v>
      </c>
      <c r="X80" s="44">
        <f t="shared" si="15"/>
        <v>300000</v>
      </c>
      <c r="Y80" s="44">
        <f t="shared" si="15"/>
        <v>267966.92</v>
      </c>
      <c r="Z80" s="44">
        <f t="shared" si="15"/>
        <v>0</v>
      </c>
      <c r="AA80" s="38" t="s">
        <v>501</v>
      </c>
      <c r="AB80" s="38" t="s">
        <v>501</v>
      </c>
      <c r="AC80" s="38" t="s">
        <v>501</v>
      </c>
    </row>
    <row r="81" spans="1:29" x14ac:dyDescent="0.3">
      <c r="A81">
        <v>1</v>
      </c>
      <c r="B81" s="40">
        <f>SUBTOTAL(9,$A$19:A81)</f>
        <v>57</v>
      </c>
      <c r="C81" s="46" t="s">
        <v>423</v>
      </c>
      <c r="D81" s="36">
        <f>E81+F81+G81+H81+I81+J81+L81+N81+P81+R81+T81+U81+V81+W81+Y81+Z81+X81</f>
        <v>18432428.520000003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51">
        <v>0</v>
      </c>
      <c r="L81" s="48">
        <v>0</v>
      </c>
      <c r="M81" s="48">
        <v>1452</v>
      </c>
      <c r="N81" s="48">
        <v>17864461.600000001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48">
        <v>0</v>
      </c>
      <c r="V81" s="48">
        <v>0</v>
      </c>
      <c r="W81" s="48">
        <v>0</v>
      </c>
      <c r="X81" s="48">
        <v>300000</v>
      </c>
      <c r="Y81" s="48">
        <f t="shared" si="14"/>
        <v>267966.92</v>
      </c>
      <c r="Z81" s="48">
        <v>0</v>
      </c>
      <c r="AA81" s="45">
        <v>2026</v>
      </c>
      <c r="AB81" s="45">
        <v>2026</v>
      </c>
      <c r="AC81" s="45">
        <v>2026</v>
      </c>
    </row>
    <row r="82" spans="1:29" x14ac:dyDescent="0.3">
      <c r="B82" s="39" t="s">
        <v>576</v>
      </c>
      <c r="C82" s="39"/>
      <c r="D82" s="44">
        <f>D83</f>
        <v>8873462.4900000002</v>
      </c>
      <c r="E82" s="44">
        <f t="shared" ref="E82:Z82" si="16">E83</f>
        <v>0</v>
      </c>
      <c r="F82" s="44">
        <f t="shared" si="16"/>
        <v>0</v>
      </c>
      <c r="G82" s="44">
        <f t="shared" si="16"/>
        <v>0</v>
      </c>
      <c r="H82" s="44">
        <f t="shared" si="16"/>
        <v>0</v>
      </c>
      <c r="I82" s="44">
        <f t="shared" si="16"/>
        <v>0</v>
      </c>
      <c r="J82" s="44">
        <f t="shared" si="16"/>
        <v>0</v>
      </c>
      <c r="K82" s="50">
        <f t="shared" si="16"/>
        <v>0</v>
      </c>
      <c r="L82" s="44">
        <f t="shared" si="16"/>
        <v>0</v>
      </c>
      <c r="M82" s="44">
        <f t="shared" si="16"/>
        <v>699</v>
      </c>
      <c r="N82" s="44">
        <f t="shared" si="16"/>
        <v>8496022.1600000001</v>
      </c>
      <c r="O82" s="44">
        <f t="shared" si="16"/>
        <v>0</v>
      </c>
      <c r="P82" s="44">
        <f t="shared" si="16"/>
        <v>0</v>
      </c>
      <c r="Q82" s="44">
        <f t="shared" si="16"/>
        <v>0</v>
      </c>
      <c r="R82" s="44">
        <f t="shared" si="16"/>
        <v>0</v>
      </c>
      <c r="S82" s="44">
        <f t="shared" si="16"/>
        <v>0</v>
      </c>
      <c r="T82" s="44">
        <f t="shared" si="16"/>
        <v>0</v>
      </c>
      <c r="U82" s="44">
        <f t="shared" si="16"/>
        <v>0</v>
      </c>
      <c r="V82" s="44">
        <f t="shared" si="16"/>
        <v>0</v>
      </c>
      <c r="W82" s="44">
        <f t="shared" si="16"/>
        <v>0</v>
      </c>
      <c r="X82" s="44">
        <f t="shared" si="16"/>
        <v>250000</v>
      </c>
      <c r="Y82" s="44">
        <f t="shared" si="16"/>
        <v>127440.33</v>
      </c>
      <c r="Z82" s="44">
        <f t="shared" si="16"/>
        <v>0</v>
      </c>
      <c r="AA82" s="38" t="s">
        <v>501</v>
      </c>
      <c r="AB82" s="38" t="s">
        <v>501</v>
      </c>
      <c r="AC82" s="38" t="s">
        <v>501</v>
      </c>
    </row>
    <row r="83" spans="1:29" x14ac:dyDescent="0.3">
      <c r="A83">
        <v>1</v>
      </c>
      <c r="B83" s="40">
        <f>SUBTOTAL(9,$A$19:A83)</f>
        <v>58</v>
      </c>
      <c r="C83" s="46" t="s">
        <v>428</v>
      </c>
      <c r="D83" s="36">
        <f>E83+F83+G83+H83+I83+J83+L83+N83+P83+R83+T83+U83+V83+W83+Y83+Z83+X83</f>
        <v>8873462.4900000002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51">
        <v>0</v>
      </c>
      <c r="L83" s="48">
        <v>0</v>
      </c>
      <c r="M83" s="48">
        <v>699</v>
      </c>
      <c r="N83" s="48">
        <v>8496022.1600000001</v>
      </c>
      <c r="O83" s="48">
        <v>0</v>
      </c>
      <c r="P83" s="48">
        <v>0</v>
      </c>
      <c r="Q83" s="48">
        <v>0</v>
      </c>
      <c r="R83" s="48">
        <v>0</v>
      </c>
      <c r="S83" s="48">
        <v>0</v>
      </c>
      <c r="T83" s="48">
        <v>0</v>
      </c>
      <c r="U83" s="48">
        <v>0</v>
      </c>
      <c r="V83" s="48">
        <v>0</v>
      </c>
      <c r="W83" s="48">
        <v>0</v>
      </c>
      <c r="X83" s="48">
        <v>250000</v>
      </c>
      <c r="Y83" s="48">
        <f t="shared" si="14"/>
        <v>127440.33</v>
      </c>
      <c r="Z83" s="48">
        <v>0</v>
      </c>
      <c r="AA83" s="45">
        <v>2026</v>
      </c>
      <c r="AB83" s="45">
        <v>2026</v>
      </c>
      <c r="AC83" s="45">
        <v>2026</v>
      </c>
    </row>
    <row r="84" spans="1:29" x14ac:dyDescent="0.3">
      <c r="B84" s="39" t="s">
        <v>577</v>
      </c>
      <c r="C84" s="39"/>
      <c r="D84" s="44">
        <f>SUM(D85:D87)</f>
        <v>32975588.979999997</v>
      </c>
      <c r="E84" s="44">
        <f t="shared" ref="E84:Z84" si="17">SUM(E85:E87)</f>
        <v>0</v>
      </c>
      <c r="F84" s="44">
        <f t="shared" si="17"/>
        <v>0</v>
      </c>
      <c r="G84" s="44">
        <f t="shared" si="17"/>
        <v>0</v>
      </c>
      <c r="H84" s="44">
        <f t="shared" si="17"/>
        <v>0</v>
      </c>
      <c r="I84" s="44">
        <f t="shared" si="17"/>
        <v>0</v>
      </c>
      <c r="J84" s="44">
        <f t="shared" si="17"/>
        <v>0</v>
      </c>
      <c r="K84" s="50">
        <f t="shared" si="17"/>
        <v>0</v>
      </c>
      <c r="L84" s="44">
        <f t="shared" si="17"/>
        <v>0</v>
      </c>
      <c r="M84" s="44">
        <f t="shared" si="17"/>
        <v>2345.66</v>
      </c>
      <c r="N84" s="44">
        <f t="shared" si="17"/>
        <v>31749348.75</v>
      </c>
      <c r="O84" s="44">
        <f t="shared" si="17"/>
        <v>0</v>
      </c>
      <c r="P84" s="44">
        <f t="shared" si="17"/>
        <v>0</v>
      </c>
      <c r="Q84" s="44">
        <f t="shared" si="17"/>
        <v>0</v>
      </c>
      <c r="R84" s="44">
        <f t="shared" si="17"/>
        <v>0</v>
      </c>
      <c r="S84" s="44">
        <f t="shared" si="17"/>
        <v>0</v>
      </c>
      <c r="T84" s="44">
        <f t="shared" si="17"/>
        <v>0</v>
      </c>
      <c r="U84" s="44">
        <f t="shared" si="17"/>
        <v>0</v>
      </c>
      <c r="V84" s="44">
        <f t="shared" si="17"/>
        <v>0</v>
      </c>
      <c r="W84" s="44">
        <f t="shared" si="17"/>
        <v>0</v>
      </c>
      <c r="X84" s="44">
        <f t="shared" si="17"/>
        <v>750000</v>
      </c>
      <c r="Y84" s="44">
        <f t="shared" si="17"/>
        <v>476240.23</v>
      </c>
      <c r="Z84" s="44">
        <f t="shared" si="17"/>
        <v>0</v>
      </c>
      <c r="AA84" s="38" t="s">
        <v>501</v>
      </c>
      <c r="AB84" s="38" t="s">
        <v>501</v>
      </c>
      <c r="AC84" s="38" t="s">
        <v>501</v>
      </c>
    </row>
    <row r="85" spans="1:29" x14ac:dyDescent="0.3">
      <c r="A85">
        <v>1</v>
      </c>
      <c r="B85" s="40">
        <f>SUBTOTAL(9,$A$19:A85)</f>
        <v>59</v>
      </c>
      <c r="C85" s="46" t="s">
        <v>437</v>
      </c>
      <c r="D85" s="36">
        <f>E85+F85+G85+H85+I85+J85+L85+N85+P85+R85+T85+U85+V85+W85+Y85+Z85+X85</f>
        <v>10424280.1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51">
        <v>0</v>
      </c>
      <c r="L85" s="48">
        <v>0</v>
      </c>
      <c r="M85" s="48">
        <v>806</v>
      </c>
      <c r="N85" s="48">
        <v>10023921.279999999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250000</v>
      </c>
      <c r="Y85" s="48">
        <f t="shared" si="14"/>
        <v>150358.82</v>
      </c>
      <c r="Z85" s="48">
        <v>0</v>
      </c>
      <c r="AA85" s="45">
        <v>2026</v>
      </c>
      <c r="AB85" s="45">
        <v>2026</v>
      </c>
      <c r="AC85" s="45">
        <v>2026</v>
      </c>
    </row>
    <row r="86" spans="1:29" x14ac:dyDescent="0.3">
      <c r="A86">
        <v>1</v>
      </c>
      <c r="B86" s="40">
        <f>SUBTOTAL(9,$A$19:A86)</f>
        <v>60</v>
      </c>
      <c r="C86" s="46" t="s">
        <v>440</v>
      </c>
      <c r="D86" s="36">
        <f>E86+F86+G86+H86+I86+J86+L86+N86+P86+R86+T86+U86+V86+W86+Y86+Z86+X86</f>
        <v>10260484.299999999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51">
        <v>0</v>
      </c>
      <c r="L86" s="48">
        <v>0</v>
      </c>
      <c r="M86" s="48">
        <v>571.46</v>
      </c>
      <c r="N86" s="48">
        <v>9911807.1899999995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48">
        <v>0</v>
      </c>
      <c r="V86" s="48">
        <v>0</v>
      </c>
      <c r="W86" s="48">
        <v>0</v>
      </c>
      <c r="X86" s="48">
        <v>200000</v>
      </c>
      <c r="Y86" s="48">
        <f t="shared" si="14"/>
        <v>148677.10999999999</v>
      </c>
      <c r="Z86" s="48">
        <v>0</v>
      </c>
      <c r="AA86" s="45">
        <v>2026</v>
      </c>
      <c r="AB86" s="45">
        <v>2026</v>
      </c>
      <c r="AC86" s="45">
        <v>2026</v>
      </c>
    </row>
    <row r="87" spans="1:29" x14ac:dyDescent="0.3">
      <c r="A87">
        <v>1</v>
      </c>
      <c r="B87" s="40">
        <f>SUBTOTAL(9,$A$19:A87)</f>
        <v>61</v>
      </c>
      <c r="C87" s="46" t="s">
        <v>439</v>
      </c>
      <c r="D87" s="36">
        <f>E87+F87+G87+H87+I87+J87+L87+N87+P87+R87+T87+U87+V87+W87+Y87+Z87+X87</f>
        <v>12290824.58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51">
        <v>0</v>
      </c>
      <c r="L87" s="48">
        <v>0</v>
      </c>
      <c r="M87" s="48">
        <v>968.2</v>
      </c>
      <c r="N87" s="48">
        <v>11813620.279999999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0</v>
      </c>
      <c r="U87" s="48">
        <v>0</v>
      </c>
      <c r="V87" s="48">
        <v>0</v>
      </c>
      <c r="W87" s="48">
        <v>0</v>
      </c>
      <c r="X87" s="48">
        <v>300000</v>
      </c>
      <c r="Y87" s="48">
        <f t="shared" si="14"/>
        <v>177204.3</v>
      </c>
      <c r="Z87" s="48">
        <v>0</v>
      </c>
      <c r="AA87" s="45">
        <v>2026</v>
      </c>
      <c r="AB87" s="45">
        <v>2026</v>
      </c>
      <c r="AC87" s="45">
        <v>2026</v>
      </c>
    </row>
    <row r="88" spans="1:29" x14ac:dyDescent="0.3">
      <c r="B88" s="39" t="s">
        <v>293</v>
      </c>
      <c r="C88" s="39"/>
      <c r="D88" s="44">
        <f>D89</f>
        <v>5760895.5800000001</v>
      </c>
      <c r="E88" s="44">
        <f t="shared" ref="E88:Z88" si="18">E89</f>
        <v>0</v>
      </c>
      <c r="F88" s="44">
        <f t="shared" si="18"/>
        <v>0</v>
      </c>
      <c r="G88" s="44">
        <f t="shared" si="18"/>
        <v>0</v>
      </c>
      <c r="H88" s="44">
        <f t="shared" si="18"/>
        <v>0</v>
      </c>
      <c r="I88" s="44">
        <f t="shared" si="18"/>
        <v>0</v>
      </c>
      <c r="J88" s="44">
        <f t="shared" si="18"/>
        <v>0</v>
      </c>
      <c r="K88" s="50">
        <f t="shared" si="18"/>
        <v>0</v>
      </c>
      <c r="L88" s="44">
        <f t="shared" si="18"/>
        <v>0</v>
      </c>
      <c r="M88" s="44">
        <f t="shared" si="18"/>
        <v>453.81</v>
      </c>
      <c r="N88" s="44">
        <f t="shared" si="18"/>
        <v>5478714.8600000003</v>
      </c>
      <c r="O88" s="44">
        <f t="shared" si="18"/>
        <v>0</v>
      </c>
      <c r="P88" s="44">
        <f t="shared" si="18"/>
        <v>0</v>
      </c>
      <c r="Q88" s="44">
        <f t="shared" si="18"/>
        <v>0</v>
      </c>
      <c r="R88" s="44">
        <f t="shared" si="18"/>
        <v>0</v>
      </c>
      <c r="S88" s="44">
        <f t="shared" si="18"/>
        <v>0</v>
      </c>
      <c r="T88" s="44">
        <f t="shared" si="18"/>
        <v>0</v>
      </c>
      <c r="U88" s="44">
        <f t="shared" si="18"/>
        <v>0</v>
      </c>
      <c r="V88" s="44">
        <f t="shared" si="18"/>
        <v>0</v>
      </c>
      <c r="W88" s="44">
        <f t="shared" si="18"/>
        <v>0</v>
      </c>
      <c r="X88" s="44">
        <f t="shared" si="18"/>
        <v>200000</v>
      </c>
      <c r="Y88" s="44">
        <f t="shared" si="18"/>
        <v>82180.72</v>
      </c>
      <c r="Z88" s="44">
        <f t="shared" si="18"/>
        <v>0</v>
      </c>
      <c r="AA88" s="38" t="s">
        <v>501</v>
      </c>
      <c r="AB88" s="38" t="s">
        <v>501</v>
      </c>
      <c r="AC88" s="38" t="s">
        <v>501</v>
      </c>
    </row>
    <row r="89" spans="1:29" x14ac:dyDescent="0.3">
      <c r="A89">
        <v>1</v>
      </c>
      <c r="B89" s="40">
        <f>SUBTOTAL(9,$A$19:A89)</f>
        <v>62</v>
      </c>
      <c r="C89" s="46" t="s">
        <v>427</v>
      </c>
      <c r="D89" s="36">
        <f>E89+F89+G89+H89+I89+J89+L89+N89+P89+R89+T89+U89+V89+W89+Y89+Z89+X89</f>
        <v>5760895.5800000001</v>
      </c>
      <c r="E89" s="48">
        <v>0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51">
        <v>0</v>
      </c>
      <c r="L89" s="48">
        <v>0</v>
      </c>
      <c r="M89" s="48">
        <v>453.81</v>
      </c>
      <c r="N89" s="48">
        <v>5478714.8600000003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>
        <v>0</v>
      </c>
      <c r="U89" s="48">
        <v>0</v>
      </c>
      <c r="V89" s="48">
        <v>0</v>
      </c>
      <c r="W89" s="48">
        <v>0</v>
      </c>
      <c r="X89" s="48">
        <v>200000</v>
      </c>
      <c r="Y89" s="48">
        <f t="shared" si="14"/>
        <v>82180.72</v>
      </c>
      <c r="Z89" s="48">
        <v>0</v>
      </c>
      <c r="AA89" s="45">
        <v>2026</v>
      </c>
      <c r="AB89" s="45">
        <v>2026</v>
      </c>
      <c r="AC89" s="45">
        <v>2026</v>
      </c>
    </row>
    <row r="90" spans="1:29" x14ac:dyDescent="0.3">
      <c r="B90" s="39" t="s">
        <v>592</v>
      </c>
      <c r="C90" s="39"/>
      <c r="D90" s="44">
        <f>D91+D92</f>
        <v>28895113.02</v>
      </c>
      <c r="E90" s="44">
        <f t="shared" ref="E90:Z90" si="19">E91+E92</f>
        <v>0</v>
      </c>
      <c r="F90" s="44">
        <f t="shared" si="19"/>
        <v>0</v>
      </c>
      <c r="G90" s="44">
        <f t="shared" si="19"/>
        <v>0</v>
      </c>
      <c r="H90" s="44">
        <f t="shared" si="19"/>
        <v>0</v>
      </c>
      <c r="I90" s="44">
        <f t="shared" si="19"/>
        <v>0</v>
      </c>
      <c r="J90" s="44">
        <f t="shared" si="19"/>
        <v>0</v>
      </c>
      <c r="K90" s="52">
        <f t="shared" si="19"/>
        <v>0</v>
      </c>
      <c r="L90" s="44">
        <f t="shared" si="19"/>
        <v>0</v>
      </c>
      <c r="M90" s="44">
        <f t="shared" si="19"/>
        <v>0</v>
      </c>
      <c r="N90" s="44">
        <f t="shared" si="19"/>
        <v>0</v>
      </c>
      <c r="O90" s="44">
        <f t="shared" si="19"/>
        <v>0</v>
      </c>
      <c r="P90" s="44">
        <f t="shared" si="19"/>
        <v>0</v>
      </c>
      <c r="Q90" s="44">
        <f t="shared" si="19"/>
        <v>2517</v>
      </c>
      <c r="R90" s="44">
        <f t="shared" si="19"/>
        <v>27926219.719999999</v>
      </c>
      <c r="S90" s="44">
        <f t="shared" si="19"/>
        <v>0</v>
      </c>
      <c r="T90" s="44">
        <f t="shared" si="19"/>
        <v>0</v>
      </c>
      <c r="U90" s="44">
        <f t="shared" si="19"/>
        <v>0</v>
      </c>
      <c r="V90" s="44">
        <f t="shared" si="19"/>
        <v>0</v>
      </c>
      <c r="W90" s="44">
        <f t="shared" si="19"/>
        <v>0</v>
      </c>
      <c r="X90" s="44">
        <f t="shared" si="19"/>
        <v>550000</v>
      </c>
      <c r="Y90" s="44">
        <f t="shared" si="19"/>
        <v>418893.3</v>
      </c>
      <c r="Z90" s="44">
        <f t="shared" si="19"/>
        <v>0</v>
      </c>
      <c r="AA90" s="38" t="s">
        <v>501</v>
      </c>
      <c r="AB90" s="38" t="s">
        <v>501</v>
      </c>
      <c r="AC90" s="38" t="s">
        <v>501</v>
      </c>
    </row>
    <row r="91" spans="1:29" x14ac:dyDescent="0.3">
      <c r="A91">
        <v>1</v>
      </c>
      <c r="B91" s="40">
        <f>SUBTOTAL(9,$A$19:A91)</f>
        <v>63</v>
      </c>
      <c r="C91" s="46" t="s">
        <v>444</v>
      </c>
      <c r="D91" s="36">
        <f>E91+F91+G91+H91+I91+J91+L91+N91+P91+R91+T91+U91+V91+W91+Y91+Z91+X91</f>
        <v>18859680.02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53">
        <v>0</v>
      </c>
      <c r="L91" s="48">
        <v>0</v>
      </c>
      <c r="M91" s="48">
        <v>0</v>
      </c>
      <c r="N91" s="48">
        <v>0</v>
      </c>
      <c r="O91" s="48">
        <v>0</v>
      </c>
      <c r="P91" s="48">
        <v>0</v>
      </c>
      <c r="Q91" s="48">
        <v>1643</v>
      </c>
      <c r="R91" s="48">
        <v>18285399.030000001</v>
      </c>
      <c r="S91" s="48">
        <v>0</v>
      </c>
      <c r="T91" s="48">
        <v>0</v>
      </c>
      <c r="U91" s="48">
        <v>0</v>
      </c>
      <c r="V91" s="48">
        <v>0</v>
      </c>
      <c r="W91" s="48">
        <v>0</v>
      </c>
      <c r="X91" s="48">
        <v>300000</v>
      </c>
      <c r="Y91" s="48">
        <f>ROUND(R91*1.5%,2)</f>
        <v>274280.99</v>
      </c>
      <c r="Z91" s="48">
        <v>0</v>
      </c>
      <c r="AA91" s="45">
        <v>2026</v>
      </c>
      <c r="AB91" s="45">
        <v>2026</v>
      </c>
      <c r="AC91" s="45">
        <v>2026</v>
      </c>
    </row>
    <row r="92" spans="1:29" x14ac:dyDescent="0.3">
      <c r="A92">
        <v>1</v>
      </c>
      <c r="B92" s="40">
        <f>SUBTOTAL(9,$A$19:A92)</f>
        <v>64</v>
      </c>
      <c r="C92" s="46" t="s">
        <v>458</v>
      </c>
      <c r="D92" s="36">
        <f>E92+F92+G92+H92+I92+J92+L92+N92+P92+R92+T92+U92+V92+W92+Y92+Z92+X92</f>
        <v>10035433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53">
        <v>0</v>
      </c>
      <c r="L92" s="48">
        <v>0</v>
      </c>
      <c r="M92" s="48">
        <v>0</v>
      </c>
      <c r="N92" s="48">
        <v>0</v>
      </c>
      <c r="O92" s="48">
        <v>0</v>
      </c>
      <c r="P92" s="48">
        <v>0</v>
      </c>
      <c r="Q92" s="48">
        <v>874</v>
      </c>
      <c r="R92" s="48">
        <v>9640820.6899999995</v>
      </c>
      <c r="S92" s="48">
        <v>0</v>
      </c>
      <c r="T92" s="48">
        <v>0</v>
      </c>
      <c r="U92" s="48">
        <v>0</v>
      </c>
      <c r="V92" s="48">
        <v>0</v>
      </c>
      <c r="W92" s="48">
        <v>0</v>
      </c>
      <c r="X92" s="48">
        <v>250000</v>
      </c>
      <c r="Y92" s="48">
        <f>ROUND(R92*1.5%,2)</f>
        <v>144612.31</v>
      </c>
      <c r="Z92" s="48">
        <v>0</v>
      </c>
      <c r="AA92" s="45">
        <v>2026</v>
      </c>
      <c r="AB92" s="45">
        <v>2026</v>
      </c>
      <c r="AC92" s="45">
        <v>2026</v>
      </c>
    </row>
    <row r="93" spans="1:29" x14ac:dyDescent="0.3">
      <c r="B93" s="39" t="s">
        <v>593</v>
      </c>
      <c r="C93" s="39"/>
      <c r="D93" s="44">
        <f>D94</f>
        <v>13456180.6</v>
      </c>
      <c r="E93" s="44">
        <f t="shared" ref="E93:Z93" si="20">E94</f>
        <v>0</v>
      </c>
      <c r="F93" s="44">
        <f t="shared" si="20"/>
        <v>0</v>
      </c>
      <c r="G93" s="44">
        <f t="shared" si="20"/>
        <v>0</v>
      </c>
      <c r="H93" s="44">
        <f t="shared" si="20"/>
        <v>0</v>
      </c>
      <c r="I93" s="44">
        <f t="shared" si="20"/>
        <v>0</v>
      </c>
      <c r="J93" s="44">
        <f t="shared" si="20"/>
        <v>0</v>
      </c>
      <c r="K93" s="52">
        <f t="shared" si="20"/>
        <v>0</v>
      </c>
      <c r="L93" s="44">
        <f t="shared" si="20"/>
        <v>0</v>
      </c>
      <c r="M93" s="44">
        <f t="shared" si="20"/>
        <v>1060</v>
      </c>
      <c r="N93" s="44">
        <f t="shared" si="20"/>
        <v>12961754.289999999</v>
      </c>
      <c r="O93" s="44">
        <f t="shared" si="20"/>
        <v>0</v>
      </c>
      <c r="P93" s="44">
        <f t="shared" si="20"/>
        <v>0</v>
      </c>
      <c r="Q93" s="44">
        <f t="shared" si="20"/>
        <v>0</v>
      </c>
      <c r="R93" s="44">
        <f t="shared" si="20"/>
        <v>0</v>
      </c>
      <c r="S93" s="44">
        <f t="shared" si="20"/>
        <v>0</v>
      </c>
      <c r="T93" s="44">
        <f t="shared" si="20"/>
        <v>0</v>
      </c>
      <c r="U93" s="44">
        <f t="shared" si="20"/>
        <v>0</v>
      </c>
      <c r="V93" s="44">
        <f t="shared" si="20"/>
        <v>0</v>
      </c>
      <c r="W93" s="44">
        <f t="shared" si="20"/>
        <v>0</v>
      </c>
      <c r="X93" s="44">
        <f t="shared" si="20"/>
        <v>300000</v>
      </c>
      <c r="Y93" s="44">
        <f t="shared" si="20"/>
        <v>194426.31</v>
      </c>
      <c r="Z93" s="44">
        <f t="shared" si="20"/>
        <v>0</v>
      </c>
      <c r="AA93" s="38" t="s">
        <v>501</v>
      </c>
      <c r="AB93" s="38" t="s">
        <v>501</v>
      </c>
      <c r="AC93" s="38" t="s">
        <v>501</v>
      </c>
    </row>
    <row r="94" spans="1:29" x14ac:dyDescent="0.3">
      <c r="A94">
        <v>1</v>
      </c>
      <c r="B94" s="40">
        <f>SUBTOTAL(9,$A$19:A94)</f>
        <v>65</v>
      </c>
      <c r="C94" s="46" t="s">
        <v>450</v>
      </c>
      <c r="D94" s="36">
        <f>E94+F94+G94+H94+I94+J94+L94+N94+P94+R94+T94+U94+V94+W94+Y94+Z94+X94</f>
        <v>13456180.6</v>
      </c>
      <c r="E94" s="48">
        <v>0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54">
        <v>0</v>
      </c>
      <c r="L94" s="48">
        <v>0</v>
      </c>
      <c r="M94" s="48">
        <v>1060</v>
      </c>
      <c r="N94" s="48">
        <v>12961754.289999999</v>
      </c>
      <c r="O94" s="48">
        <v>0</v>
      </c>
      <c r="P94" s="48">
        <v>0</v>
      </c>
      <c r="Q94" s="48">
        <v>0</v>
      </c>
      <c r="R94" s="48">
        <v>0</v>
      </c>
      <c r="S94" s="48">
        <v>0</v>
      </c>
      <c r="T94" s="48">
        <v>0</v>
      </c>
      <c r="U94" s="48">
        <v>0</v>
      </c>
      <c r="V94" s="48">
        <v>0</v>
      </c>
      <c r="W94" s="48">
        <v>0</v>
      </c>
      <c r="X94" s="48">
        <v>300000</v>
      </c>
      <c r="Y94" s="48">
        <f>ROUND(N94*1.5%,2)</f>
        <v>194426.31</v>
      </c>
      <c r="Z94" s="48">
        <v>0</v>
      </c>
      <c r="AA94" s="45">
        <v>2026</v>
      </c>
      <c r="AB94" s="45">
        <v>2026</v>
      </c>
      <c r="AC94" s="45">
        <v>2026</v>
      </c>
    </row>
    <row r="95" spans="1:29" x14ac:dyDescent="0.3">
      <c r="B95" s="39" t="s">
        <v>594</v>
      </c>
      <c r="C95" s="39"/>
      <c r="D95" s="44">
        <f>D96</f>
        <v>7934068.75</v>
      </c>
      <c r="E95" s="44">
        <f t="shared" ref="E95:Z95" si="21">E96</f>
        <v>0</v>
      </c>
      <c r="F95" s="44">
        <f t="shared" si="21"/>
        <v>0</v>
      </c>
      <c r="G95" s="44">
        <f t="shared" si="21"/>
        <v>0</v>
      </c>
      <c r="H95" s="44">
        <f t="shared" si="21"/>
        <v>0</v>
      </c>
      <c r="I95" s="44">
        <f t="shared" si="21"/>
        <v>0</v>
      </c>
      <c r="J95" s="44">
        <f t="shared" si="21"/>
        <v>0</v>
      </c>
      <c r="K95" s="52">
        <f t="shared" si="21"/>
        <v>0</v>
      </c>
      <c r="L95" s="44">
        <f t="shared" si="21"/>
        <v>0</v>
      </c>
      <c r="M95" s="44">
        <f t="shared" si="21"/>
        <v>625</v>
      </c>
      <c r="N95" s="44">
        <f t="shared" si="21"/>
        <v>7619772.1699999999</v>
      </c>
      <c r="O95" s="44">
        <f t="shared" si="21"/>
        <v>0</v>
      </c>
      <c r="P95" s="44">
        <f t="shared" si="21"/>
        <v>0</v>
      </c>
      <c r="Q95" s="44">
        <f t="shared" si="21"/>
        <v>0</v>
      </c>
      <c r="R95" s="44">
        <f t="shared" si="21"/>
        <v>0</v>
      </c>
      <c r="S95" s="44">
        <f t="shared" si="21"/>
        <v>0</v>
      </c>
      <c r="T95" s="44">
        <f t="shared" si="21"/>
        <v>0</v>
      </c>
      <c r="U95" s="44">
        <f t="shared" si="21"/>
        <v>0</v>
      </c>
      <c r="V95" s="44">
        <f t="shared" si="21"/>
        <v>0</v>
      </c>
      <c r="W95" s="44">
        <f t="shared" si="21"/>
        <v>0</v>
      </c>
      <c r="X95" s="44">
        <f t="shared" si="21"/>
        <v>200000</v>
      </c>
      <c r="Y95" s="44">
        <f t="shared" si="21"/>
        <v>114296.58</v>
      </c>
      <c r="Z95" s="44">
        <f t="shared" si="21"/>
        <v>0</v>
      </c>
      <c r="AA95" s="38" t="s">
        <v>501</v>
      </c>
      <c r="AB95" s="38" t="s">
        <v>501</v>
      </c>
      <c r="AC95" s="38" t="s">
        <v>501</v>
      </c>
    </row>
    <row r="96" spans="1:29" x14ac:dyDescent="0.3">
      <c r="A96">
        <v>1</v>
      </c>
      <c r="B96" s="40">
        <f>SUBTOTAL(9,$A$19:A96)</f>
        <v>66</v>
      </c>
      <c r="C96" s="46" t="s">
        <v>447</v>
      </c>
      <c r="D96" s="36">
        <f>E96+F96+G96+H96+I96+J96+L96+N96+P96+R96+T96+U96+V96+W96+Y96+Z96+X96</f>
        <v>7934068.75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54">
        <v>0</v>
      </c>
      <c r="L96" s="48">
        <v>0</v>
      </c>
      <c r="M96" s="48">
        <v>625</v>
      </c>
      <c r="N96" s="48">
        <v>7619772.1699999999</v>
      </c>
      <c r="O96" s="48">
        <v>0</v>
      </c>
      <c r="P96" s="48">
        <v>0</v>
      </c>
      <c r="Q96" s="48">
        <v>0</v>
      </c>
      <c r="R96" s="48">
        <v>0</v>
      </c>
      <c r="S96" s="48">
        <v>0</v>
      </c>
      <c r="T96" s="48">
        <v>0</v>
      </c>
      <c r="U96" s="48">
        <v>0</v>
      </c>
      <c r="V96" s="48">
        <v>0</v>
      </c>
      <c r="W96" s="48">
        <v>0</v>
      </c>
      <c r="X96" s="48">
        <v>200000</v>
      </c>
      <c r="Y96" s="48">
        <f>ROUND(N96*1.5%,2)</f>
        <v>114296.58</v>
      </c>
      <c r="Z96" s="48">
        <v>0</v>
      </c>
      <c r="AA96" s="45">
        <v>2026</v>
      </c>
      <c r="AB96" s="45">
        <v>2026</v>
      </c>
      <c r="AC96" s="45">
        <v>2026</v>
      </c>
    </row>
    <row r="97" spans="1:29" x14ac:dyDescent="0.3">
      <c r="B97" s="39" t="s">
        <v>595</v>
      </c>
      <c r="C97" s="39"/>
      <c r="D97" s="44">
        <f>D98</f>
        <v>4570023.5999999996</v>
      </c>
      <c r="E97" s="44">
        <f t="shared" ref="E97:Z97" si="22">E98</f>
        <v>0</v>
      </c>
      <c r="F97" s="44">
        <f t="shared" si="22"/>
        <v>0</v>
      </c>
      <c r="G97" s="44">
        <f t="shared" si="22"/>
        <v>0</v>
      </c>
      <c r="H97" s="44">
        <f t="shared" si="22"/>
        <v>0</v>
      </c>
      <c r="I97" s="44">
        <f t="shared" si="22"/>
        <v>0</v>
      </c>
      <c r="J97" s="44">
        <f t="shared" si="22"/>
        <v>0</v>
      </c>
      <c r="K97" s="52">
        <f t="shared" si="22"/>
        <v>0</v>
      </c>
      <c r="L97" s="44">
        <f t="shared" si="22"/>
        <v>0</v>
      </c>
      <c r="M97" s="44">
        <f t="shared" si="22"/>
        <v>360</v>
      </c>
      <c r="N97" s="44">
        <f t="shared" si="22"/>
        <v>4305441.97</v>
      </c>
      <c r="O97" s="44">
        <f t="shared" si="22"/>
        <v>0</v>
      </c>
      <c r="P97" s="44">
        <f t="shared" si="22"/>
        <v>0</v>
      </c>
      <c r="Q97" s="44">
        <f t="shared" si="22"/>
        <v>0</v>
      </c>
      <c r="R97" s="44">
        <f t="shared" si="22"/>
        <v>0</v>
      </c>
      <c r="S97" s="44">
        <f t="shared" si="22"/>
        <v>0</v>
      </c>
      <c r="T97" s="44">
        <f t="shared" si="22"/>
        <v>0</v>
      </c>
      <c r="U97" s="44">
        <f t="shared" si="22"/>
        <v>0</v>
      </c>
      <c r="V97" s="44">
        <f t="shared" si="22"/>
        <v>0</v>
      </c>
      <c r="W97" s="44">
        <f t="shared" si="22"/>
        <v>0</v>
      </c>
      <c r="X97" s="44">
        <f t="shared" si="22"/>
        <v>200000</v>
      </c>
      <c r="Y97" s="44">
        <f t="shared" si="22"/>
        <v>64581.63</v>
      </c>
      <c r="Z97" s="44">
        <f t="shared" si="22"/>
        <v>0</v>
      </c>
      <c r="AA97" s="38" t="s">
        <v>501</v>
      </c>
      <c r="AB97" s="38" t="s">
        <v>501</v>
      </c>
      <c r="AC97" s="38" t="s">
        <v>501</v>
      </c>
    </row>
    <row r="98" spans="1:29" x14ac:dyDescent="0.3">
      <c r="A98">
        <v>1</v>
      </c>
      <c r="B98" s="40">
        <f>SUBTOTAL(9,$A$19:A98)</f>
        <v>67</v>
      </c>
      <c r="C98" s="46" t="s">
        <v>453</v>
      </c>
      <c r="D98" s="36">
        <f>E98+F98+G98+H98+I98+J98+L98+N98+P98+R98+T98+U98+V98+W98+Y98+Z98+X98</f>
        <v>4570023.5999999996</v>
      </c>
      <c r="E98" s="48"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54">
        <v>0</v>
      </c>
      <c r="L98" s="48">
        <v>0</v>
      </c>
      <c r="M98" s="48">
        <v>360</v>
      </c>
      <c r="N98" s="48">
        <v>4305441.97</v>
      </c>
      <c r="O98" s="48">
        <v>0</v>
      </c>
      <c r="P98" s="48">
        <v>0</v>
      </c>
      <c r="Q98" s="48">
        <v>0</v>
      </c>
      <c r="R98" s="48">
        <v>0</v>
      </c>
      <c r="S98" s="48">
        <v>0</v>
      </c>
      <c r="T98" s="48">
        <v>0</v>
      </c>
      <c r="U98" s="48">
        <v>0</v>
      </c>
      <c r="V98" s="48">
        <v>0</v>
      </c>
      <c r="W98" s="48">
        <v>0</v>
      </c>
      <c r="X98" s="48">
        <v>200000</v>
      </c>
      <c r="Y98" s="48">
        <f>ROUND(N98*1.5%,2)</f>
        <v>64581.63</v>
      </c>
      <c r="Z98" s="48">
        <v>0</v>
      </c>
      <c r="AA98" s="45">
        <v>2026</v>
      </c>
      <c r="AB98" s="45">
        <v>2026</v>
      </c>
      <c r="AC98" s="45">
        <v>2026</v>
      </c>
    </row>
    <row r="99" spans="1:29" x14ac:dyDescent="0.3">
      <c r="B99" s="34" t="s">
        <v>175</v>
      </c>
      <c r="C99" s="35"/>
      <c r="D99" s="36">
        <f>SUM(D100:D102)</f>
        <v>29428397.469999999</v>
      </c>
      <c r="E99" s="36">
        <f t="shared" ref="E99:Z99" si="23">SUM(E100:E102)</f>
        <v>0</v>
      </c>
      <c r="F99" s="36">
        <f t="shared" si="23"/>
        <v>0</v>
      </c>
      <c r="G99" s="36">
        <f t="shared" si="23"/>
        <v>0</v>
      </c>
      <c r="H99" s="36">
        <f t="shared" si="23"/>
        <v>0</v>
      </c>
      <c r="I99" s="36">
        <f t="shared" si="23"/>
        <v>0</v>
      </c>
      <c r="J99" s="36">
        <f t="shared" si="23"/>
        <v>0</v>
      </c>
      <c r="K99" s="37">
        <f t="shared" si="23"/>
        <v>0</v>
      </c>
      <c r="L99" s="36">
        <f t="shared" si="23"/>
        <v>0</v>
      </c>
      <c r="M99" s="36">
        <f t="shared" si="23"/>
        <v>2807.46</v>
      </c>
      <c r="N99" s="36">
        <f t="shared" si="23"/>
        <v>28993495.039999999</v>
      </c>
      <c r="O99" s="36">
        <f t="shared" si="23"/>
        <v>0</v>
      </c>
      <c r="P99" s="36">
        <f t="shared" si="23"/>
        <v>0</v>
      </c>
      <c r="Q99" s="36">
        <f t="shared" si="23"/>
        <v>0</v>
      </c>
      <c r="R99" s="36">
        <f t="shared" si="23"/>
        <v>0</v>
      </c>
      <c r="S99" s="36">
        <f t="shared" si="23"/>
        <v>0</v>
      </c>
      <c r="T99" s="36">
        <f t="shared" si="23"/>
        <v>0</v>
      </c>
      <c r="U99" s="36">
        <f t="shared" si="23"/>
        <v>0</v>
      </c>
      <c r="V99" s="36">
        <f t="shared" si="23"/>
        <v>0</v>
      </c>
      <c r="W99" s="36">
        <f t="shared" si="23"/>
        <v>0</v>
      </c>
      <c r="X99" s="36">
        <f t="shared" si="23"/>
        <v>0</v>
      </c>
      <c r="Y99" s="36">
        <f t="shared" si="23"/>
        <v>434902.43000000005</v>
      </c>
      <c r="Z99" s="36">
        <f t="shared" si="23"/>
        <v>0</v>
      </c>
      <c r="AA99" s="38" t="s">
        <v>501</v>
      </c>
      <c r="AB99" s="38" t="s">
        <v>501</v>
      </c>
      <c r="AC99" s="38" t="s">
        <v>501</v>
      </c>
    </row>
    <row r="100" spans="1:29" x14ac:dyDescent="0.3">
      <c r="A100">
        <v>1</v>
      </c>
      <c r="B100" s="40">
        <f>SUBTOTAL(9,$A$19:A100)</f>
        <v>68</v>
      </c>
      <c r="C100" s="46" t="s">
        <v>176</v>
      </c>
      <c r="D100" s="36">
        <f t="shared" ref="D100:D102" si="24">E100+F100+G100+H100+I100+J100+L100+N100+P100+R100+T100+U100+V100+W100+Y100+Z100+X100</f>
        <v>12728512.469999999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50">
        <v>0</v>
      </c>
      <c r="L100" s="44">
        <v>0</v>
      </c>
      <c r="M100" s="44">
        <v>1123.5999999999999</v>
      </c>
      <c r="N100" s="44">
        <v>12540406.369999999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T100" s="48">
        <v>0</v>
      </c>
      <c r="U100" s="48">
        <v>0</v>
      </c>
      <c r="V100" s="48">
        <v>0</v>
      </c>
      <c r="W100" s="48">
        <v>0</v>
      </c>
      <c r="X100" s="48">
        <v>0</v>
      </c>
      <c r="Y100" s="48">
        <f t="shared" ref="Y100:Y102" si="25">ROUND(N100*1.5%,2)</f>
        <v>188106.1</v>
      </c>
      <c r="Z100" s="48">
        <v>0</v>
      </c>
      <c r="AA100" s="38" t="s">
        <v>504</v>
      </c>
      <c r="AB100" s="45">
        <v>2026</v>
      </c>
      <c r="AC100" s="45">
        <v>2026</v>
      </c>
    </row>
    <row r="101" spans="1:29" x14ac:dyDescent="0.3">
      <c r="A101">
        <v>1</v>
      </c>
      <c r="B101" s="40">
        <f>SUBTOTAL(9,$A$19:A101)</f>
        <v>69</v>
      </c>
      <c r="C101" s="46" t="s">
        <v>177</v>
      </c>
      <c r="D101" s="36">
        <f t="shared" si="24"/>
        <v>7369677</v>
      </c>
      <c r="E101" s="44">
        <v>0</v>
      </c>
      <c r="F101" s="44">
        <v>0</v>
      </c>
      <c r="G101" s="44">
        <v>0</v>
      </c>
      <c r="H101" s="44">
        <v>0</v>
      </c>
      <c r="I101" s="44">
        <v>0</v>
      </c>
      <c r="J101" s="44">
        <v>0</v>
      </c>
      <c r="K101" s="50">
        <v>0</v>
      </c>
      <c r="L101" s="44">
        <v>0</v>
      </c>
      <c r="M101" s="44">
        <v>785.02</v>
      </c>
      <c r="N101" s="44">
        <v>7260765.5199999996</v>
      </c>
      <c r="O101" s="48">
        <v>0</v>
      </c>
      <c r="P101" s="48">
        <v>0</v>
      </c>
      <c r="Q101" s="48">
        <v>0</v>
      </c>
      <c r="R101" s="48">
        <v>0</v>
      </c>
      <c r="S101" s="48">
        <v>0</v>
      </c>
      <c r="T101" s="48">
        <v>0</v>
      </c>
      <c r="U101" s="48">
        <v>0</v>
      </c>
      <c r="V101" s="48">
        <v>0</v>
      </c>
      <c r="W101" s="48">
        <v>0</v>
      </c>
      <c r="X101" s="44">
        <v>0</v>
      </c>
      <c r="Y101" s="48">
        <f t="shared" si="25"/>
        <v>108911.48</v>
      </c>
      <c r="Z101" s="48">
        <v>0</v>
      </c>
      <c r="AA101" s="38" t="s">
        <v>504</v>
      </c>
      <c r="AB101" s="45">
        <v>2026</v>
      </c>
      <c r="AC101" s="45">
        <v>2026</v>
      </c>
    </row>
    <row r="102" spans="1:29" x14ac:dyDescent="0.3">
      <c r="A102">
        <v>1</v>
      </c>
      <c r="B102" s="40">
        <f>SUBTOTAL(9,$A$19:A102)</f>
        <v>70</v>
      </c>
      <c r="C102" s="46" t="s">
        <v>178</v>
      </c>
      <c r="D102" s="36">
        <f t="shared" si="24"/>
        <v>9330208</v>
      </c>
      <c r="E102" s="44">
        <v>0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50">
        <v>0</v>
      </c>
      <c r="L102" s="44">
        <v>0</v>
      </c>
      <c r="M102" s="44">
        <v>898.84</v>
      </c>
      <c r="N102" s="44">
        <v>9192323.1500000004</v>
      </c>
      <c r="O102" s="48">
        <v>0</v>
      </c>
      <c r="P102" s="48">
        <v>0</v>
      </c>
      <c r="Q102" s="48">
        <v>0</v>
      </c>
      <c r="R102" s="48">
        <v>0</v>
      </c>
      <c r="S102" s="48">
        <v>0</v>
      </c>
      <c r="T102" s="48">
        <v>0</v>
      </c>
      <c r="U102" s="48">
        <v>0</v>
      </c>
      <c r="V102" s="48">
        <v>0</v>
      </c>
      <c r="W102" s="48">
        <v>0</v>
      </c>
      <c r="X102" s="48">
        <v>0</v>
      </c>
      <c r="Y102" s="48">
        <f t="shared" si="25"/>
        <v>137884.85</v>
      </c>
      <c r="Z102" s="48">
        <v>0</v>
      </c>
      <c r="AA102" s="38" t="s">
        <v>504</v>
      </c>
      <c r="AB102" s="45">
        <v>2026</v>
      </c>
      <c r="AC102" s="45">
        <v>2026</v>
      </c>
    </row>
    <row r="103" spans="1:29" x14ac:dyDescent="0.3">
      <c r="B103" s="34" t="s">
        <v>179</v>
      </c>
      <c r="C103" s="35"/>
      <c r="D103" s="36">
        <f>D104</f>
        <v>5810847</v>
      </c>
      <c r="E103" s="36">
        <f t="shared" ref="E103:Z103" si="26">E104</f>
        <v>0</v>
      </c>
      <c r="F103" s="36">
        <f t="shared" si="26"/>
        <v>0</v>
      </c>
      <c r="G103" s="36">
        <f t="shared" si="26"/>
        <v>0</v>
      </c>
      <c r="H103" s="36">
        <f t="shared" si="26"/>
        <v>0</v>
      </c>
      <c r="I103" s="36">
        <f t="shared" si="26"/>
        <v>0</v>
      </c>
      <c r="J103" s="36">
        <f t="shared" si="26"/>
        <v>0</v>
      </c>
      <c r="K103" s="37">
        <f t="shared" si="26"/>
        <v>0</v>
      </c>
      <c r="L103" s="36">
        <f t="shared" si="26"/>
        <v>0</v>
      </c>
      <c r="M103" s="36">
        <f t="shared" si="26"/>
        <v>501.7</v>
      </c>
      <c r="N103" s="36">
        <f t="shared" si="26"/>
        <v>5724972.4100000001</v>
      </c>
      <c r="O103" s="36">
        <f t="shared" si="26"/>
        <v>0</v>
      </c>
      <c r="P103" s="36">
        <f t="shared" si="26"/>
        <v>0</v>
      </c>
      <c r="Q103" s="36">
        <f t="shared" si="26"/>
        <v>0</v>
      </c>
      <c r="R103" s="36">
        <f t="shared" si="26"/>
        <v>0</v>
      </c>
      <c r="S103" s="36">
        <f t="shared" si="26"/>
        <v>0</v>
      </c>
      <c r="T103" s="36">
        <f t="shared" si="26"/>
        <v>0</v>
      </c>
      <c r="U103" s="36">
        <f t="shared" si="26"/>
        <v>0</v>
      </c>
      <c r="V103" s="36">
        <f t="shared" si="26"/>
        <v>0</v>
      </c>
      <c r="W103" s="36">
        <f t="shared" si="26"/>
        <v>0</v>
      </c>
      <c r="X103" s="36">
        <f t="shared" si="26"/>
        <v>0</v>
      </c>
      <c r="Y103" s="36">
        <f t="shared" si="26"/>
        <v>85874.59</v>
      </c>
      <c r="Z103" s="36">
        <f t="shared" si="26"/>
        <v>0</v>
      </c>
      <c r="AA103" s="38" t="s">
        <v>501</v>
      </c>
      <c r="AB103" s="38" t="s">
        <v>501</v>
      </c>
      <c r="AC103" s="38" t="s">
        <v>501</v>
      </c>
    </row>
    <row r="104" spans="1:29" x14ac:dyDescent="0.3">
      <c r="A104">
        <v>1</v>
      </c>
      <c r="B104" s="40">
        <f>SUBTOTAL(9,$A$19:A104)</f>
        <v>71</v>
      </c>
      <c r="C104" s="46" t="s">
        <v>180</v>
      </c>
      <c r="D104" s="36">
        <f>E104+F104+G104+H104+I104+J104+L104+N104+P104+R104+T104+U104+V104+W104+Y104+Z104+X104</f>
        <v>5810847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50">
        <v>0</v>
      </c>
      <c r="L104" s="44">
        <v>0</v>
      </c>
      <c r="M104" s="44">
        <v>501.7</v>
      </c>
      <c r="N104" s="44">
        <v>5724972.4100000001</v>
      </c>
      <c r="O104" s="48">
        <v>0</v>
      </c>
      <c r="P104" s="48">
        <v>0</v>
      </c>
      <c r="Q104" s="48">
        <v>0</v>
      </c>
      <c r="R104" s="48">
        <v>0</v>
      </c>
      <c r="S104" s="48">
        <v>0</v>
      </c>
      <c r="T104" s="48">
        <v>0</v>
      </c>
      <c r="U104" s="48">
        <v>0</v>
      </c>
      <c r="V104" s="48">
        <v>0</v>
      </c>
      <c r="W104" s="48">
        <v>0</v>
      </c>
      <c r="X104" s="48">
        <v>0</v>
      </c>
      <c r="Y104" s="48">
        <f>ROUND(N104*1.5%,2)</f>
        <v>85874.59</v>
      </c>
      <c r="Z104" s="48">
        <v>0</v>
      </c>
      <c r="AA104" s="38" t="s">
        <v>504</v>
      </c>
      <c r="AB104" s="45">
        <v>2026</v>
      </c>
      <c r="AC104" s="45">
        <v>2026</v>
      </c>
    </row>
    <row r="105" spans="1:29" x14ac:dyDescent="0.3">
      <c r="B105" s="34" t="s">
        <v>181</v>
      </c>
      <c r="C105" s="35"/>
      <c r="D105" s="36">
        <f>D106</f>
        <v>1374069</v>
      </c>
      <c r="E105" s="36">
        <f t="shared" ref="E105:Z105" si="27">E106</f>
        <v>307893.59999999998</v>
      </c>
      <c r="F105" s="36">
        <f t="shared" si="27"/>
        <v>0</v>
      </c>
      <c r="G105" s="36">
        <f t="shared" si="27"/>
        <v>0</v>
      </c>
      <c r="H105" s="36">
        <f t="shared" si="27"/>
        <v>362620.69</v>
      </c>
      <c r="I105" s="36">
        <f t="shared" si="27"/>
        <v>683248.28</v>
      </c>
      <c r="J105" s="36">
        <f t="shared" si="27"/>
        <v>0</v>
      </c>
      <c r="K105" s="37">
        <f t="shared" si="27"/>
        <v>0</v>
      </c>
      <c r="L105" s="36">
        <f t="shared" si="27"/>
        <v>0</v>
      </c>
      <c r="M105" s="36">
        <f t="shared" si="27"/>
        <v>0</v>
      </c>
      <c r="N105" s="36">
        <f t="shared" si="27"/>
        <v>0</v>
      </c>
      <c r="O105" s="36">
        <f t="shared" si="27"/>
        <v>0</v>
      </c>
      <c r="P105" s="36">
        <f t="shared" si="27"/>
        <v>0</v>
      </c>
      <c r="Q105" s="36">
        <f t="shared" si="27"/>
        <v>0</v>
      </c>
      <c r="R105" s="36">
        <f t="shared" si="27"/>
        <v>0</v>
      </c>
      <c r="S105" s="36">
        <f t="shared" si="27"/>
        <v>0</v>
      </c>
      <c r="T105" s="36">
        <f t="shared" si="27"/>
        <v>0</v>
      </c>
      <c r="U105" s="36">
        <f t="shared" si="27"/>
        <v>0</v>
      </c>
      <c r="V105" s="36">
        <f t="shared" si="27"/>
        <v>0</v>
      </c>
      <c r="W105" s="36">
        <f t="shared" si="27"/>
        <v>0</v>
      </c>
      <c r="X105" s="36">
        <f t="shared" si="27"/>
        <v>0</v>
      </c>
      <c r="Y105" s="36">
        <f t="shared" si="27"/>
        <v>20306.43</v>
      </c>
      <c r="Z105" s="36">
        <f t="shared" si="27"/>
        <v>0</v>
      </c>
      <c r="AA105" s="38" t="s">
        <v>501</v>
      </c>
      <c r="AB105" s="38" t="s">
        <v>501</v>
      </c>
      <c r="AC105" s="38" t="s">
        <v>501</v>
      </c>
    </row>
    <row r="106" spans="1:29" x14ac:dyDescent="0.3">
      <c r="A106">
        <v>1</v>
      </c>
      <c r="B106" s="40">
        <f>SUBTOTAL(9,$A$19:A106)</f>
        <v>72</v>
      </c>
      <c r="C106" s="46" t="s">
        <v>182</v>
      </c>
      <c r="D106" s="36">
        <f>E106+F106+G106+H106+I106+J106+L106+N106+P106+R106+T106+U106+V106+W106+Y106+Z106+X106</f>
        <v>1374069</v>
      </c>
      <c r="E106" s="44">
        <v>307893.59999999998</v>
      </c>
      <c r="F106" s="44">
        <v>0</v>
      </c>
      <c r="G106" s="44">
        <v>0</v>
      </c>
      <c r="H106" s="44">
        <v>362620.69</v>
      </c>
      <c r="I106" s="44">
        <v>683248.28</v>
      </c>
      <c r="J106" s="44">
        <v>0</v>
      </c>
      <c r="K106" s="50">
        <v>0</v>
      </c>
      <c r="L106" s="44">
        <v>0</v>
      </c>
      <c r="M106" s="44">
        <v>0</v>
      </c>
      <c r="N106" s="44">
        <v>0</v>
      </c>
      <c r="O106" s="48">
        <v>0</v>
      </c>
      <c r="P106" s="48">
        <v>0</v>
      </c>
      <c r="Q106" s="48">
        <v>0</v>
      </c>
      <c r="R106" s="48">
        <v>0</v>
      </c>
      <c r="S106" s="48">
        <v>0</v>
      </c>
      <c r="T106" s="48">
        <v>0</v>
      </c>
      <c r="U106" s="48">
        <v>0</v>
      </c>
      <c r="V106" s="48">
        <v>0</v>
      </c>
      <c r="W106" s="48">
        <v>0</v>
      </c>
      <c r="X106" s="48">
        <v>0</v>
      </c>
      <c r="Y106" s="48">
        <f>ROUND(E106*1.5%,2)+ROUND(H106*1.5%,2)+ROUND(I106*1.5%,2)</f>
        <v>20306.43</v>
      </c>
      <c r="Z106" s="48">
        <v>0</v>
      </c>
      <c r="AA106" s="38" t="s">
        <v>504</v>
      </c>
      <c r="AB106" s="45">
        <v>2026</v>
      </c>
      <c r="AC106" s="45">
        <v>2026</v>
      </c>
    </row>
    <row r="107" spans="1:29" x14ac:dyDescent="0.3">
      <c r="B107" s="34" t="s">
        <v>194</v>
      </c>
      <c r="C107" s="34"/>
      <c r="D107" s="7">
        <f>D108</f>
        <v>4443078.5</v>
      </c>
      <c r="E107" s="48">
        <f t="shared" ref="E107:Z107" si="28">E108</f>
        <v>0</v>
      </c>
      <c r="F107" s="48">
        <f t="shared" si="28"/>
        <v>0</v>
      </c>
      <c r="G107" s="48">
        <f t="shared" si="28"/>
        <v>0</v>
      </c>
      <c r="H107" s="48">
        <f t="shared" si="28"/>
        <v>0</v>
      </c>
      <c r="I107" s="48">
        <f t="shared" si="28"/>
        <v>0</v>
      </c>
      <c r="J107" s="48">
        <f t="shared" si="28"/>
        <v>0</v>
      </c>
      <c r="K107" s="49">
        <f t="shared" si="28"/>
        <v>0</v>
      </c>
      <c r="L107" s="48">
        <f t="shared" si="28"/>
        <v>0</v>
      </c>
      <c r="M107" s="48">
        <f t="shared" si="28"/>
        <v>350</v>
      </c>
      <c r="N107" s="48">
        <f t="shared" si="28"/>
        <v>4229633.99</v>
      </c>
      <c r="O107" s="48">
        <f t="shared" si="28"/>
        <v>0</v>
      </c>
      <c r="P107" s="48">
        <f t="shared" si="28"/>
        <v>0</v>
      </c>
      <c r="Q107" s="48">
        <f t="shared" si="28"/>
        <v>0</v>
      </c>
      <c r="R107" s="48">
        <f t="shared" si="28"/>
        <v>0</v>
      </c>
      <c r="S107" s="48">
        <f t="shared" si="28"/>
        <v>0</v>
      </c>
      <c r="T107" s="48">
        <f t="shared" si="28"/>
        <v>0</v>
      </c>
      <c r="U107" s="48">
        <f t="shared" si="28"/>
        <v>0</v>
      </c>
      <c r="V107" s="48">
        <f t="shared" si="28"/>
        <v>0</v>
      </c>
      <c r="W107" s="48">
        <f t="shared" si="28"/>
        <v>0</v>
      </c>
      <c r="X107" s="48">
        <f t="shared" si="28"/>
        <v>150000</v>
      </c>
      <c r="Y107" s="48">
        <f t="shared" si="28"/>
        <v>63444.51</v>
      </c>
      <c r="Z107" s="48">
        <f t="shared" si="28"/>
        <v>0</v>
      </c>
      <c r="AA107" s="38" t="s">
        <v>501</v>
      </c>
      <c r="AB107" s="38" t="s">
        <v>501</v>
      </c>
      <c r="AC107" s="38" t="s">
        <v>501</v>
      </c>
    </row>
    <row r="108" spans="1:29" x14ac:dyDescent="0.3">
      <c r="A108">
        <v>1</v>
      </c>
      <c r="B108" s="40">
        <f>SUBTOTAL(9,$A$19:A108)</f>
        <v>73</v>
      </c>
      <c r="C108" s="46" t="s">
        <v>188</v>
      </c>
      <c r="D108" s="36">
        <f>E108+F108+G108+H108+I108+J108+L108+N108+P108+R108+T108+U108+V108+W108+Y108+Z108+X108</f>
        <v>4443078.5</v>
      </c>
      <c r="E108" s="48">
        <v>0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9">
        <v>0</v>
      </c>
      <c r="L108" s="48">
        <v>0</v>
      </c>
      <c r="M108" s="44">
        <v>350</v>
      </c>
      <c r="N108" s="44">
        <v>4229633.99</v>
      </c>
      <c r="O108" s="48">
        <v>0</v>
      </c>
      <c r="P108" s="48">
        <v>0</v>
      </c>
      <c r="Q108" s="48">
        <v>0</v>
      </c>
      <c r="R108" s="48">
        <v>0</v>
      </c>
      <c r="S108" s="48">
        <v>0</v>
      </c>
      <c r="T108" s="48">
        <v>0</v>
      </c>
      <c r="U108" s="48">
        <v>0</v>
      </c>
      <c r="V108" s="48">
        <v>0</v>
      </c>
      <c r="W108" s="48">
        <v>0</v>
      </c>
      <c r="X108" s="48">
        <v>150000</v>
      </c>
      <c r="Y108" s="48">
        <f>ROUND(N108*1.5%,2)</f>
        <v>63444.51</v>
      </c>
      <c r="Z108" s="48">
        <v>0</v>
      </c>
      <c r="AA108" s="45">
        <v>2026</v>
      </c>
      <c r="AB108" s="45">
        <v>2026</v>
      </c>
      <c r="AC108" s="45">
        <v>2026</v>
      </c>
    </row>
    <row r="109" spans="1:29" x14ac:dyDescent="0.3">
      <c r="B109" s="34" t="s">
        <v>196</v>
      </c>
      <c r="C109" s="34"/>
      <c r="D109" s="7">
        <f>D110</f>
        <v>14507526.879999999</v>
      </c>
      <c r="E109" s="48">
        <f t="shared" ref="E109:Z109" si="29">E110</f>
        <v>0</v>
      </c>
      <c r="F109" s="48">
        <f t="shared" si="29"/>
        <v>0</v>
      </c>
      <c r="G109" s="48">
        <f t="shared" si="29"/>
        <v>0</v>
      </c>
      <c r="H109" s="48">
        <f t="shared" si="29"/>
        <v>0</v>
      </c>
      <c r="I109" s="48">
        <f t="shared" si="29"/>
        <v>0</v>
      </c>
      <c r="J109" s="48">
        <f t="shared" si="29"/>
        <v>0</v>
      </c>
      <c r="K109" s="49">
        <f t="shared" si="29"/>
        <v>0</v>
      </c>
      <c r="L109" s="48">
        <f t="shared" si="29"/>
        <v>0</v>
      </c>
      <c r="M109" s="48">
        <f t="shared" si="29"/>
        <v>808</v>
      </c>
      <c r="N109" s="48">
        <f t="shared" si="29"/>
        <v>14096085.6</v>
      </c>
      <c r="O109" s="48">
        <f t="shared" si="29"/>
        <v>0</v>
      </c>
      <c r="P109" s="48">
        <f t="shared" si="29"/>
        <v>0</v>
      </c>
      <c r="Q109" s="48">
        <f t="shared" si="29"/>
        <v>0</v>
      </c>
      <c r="R109" s="48">
        <f t="shared" si="29"/>
        <v>0</v>
      </c>
      <c r="S109" s="48">
        <f t="shared" si="29"/>
        <v>0</v>
      </c>
      <c r="T109" s="48">
        <f t="shared" si="29"/>
        <v>0</v>
      </c>
      <c r="U109" s="48">
        <f t="shared" si="29"/>
        <v>0</v>
      </c>
      <c r="V109" s="48">
        <f t="shared" si="29"/>
        <v>0</v>
      </c>
      <c r="W109" s="48">
        <f t="shared" si="29"/>
        <v>0</v>
      </c>
      <c r="X109" s="48">
        <f t="shared" si="29"/>
        <v>200000</v>
      </c>
      <c r="Y109" s="48">
        <f t="shared" si="29"/>
        <v>211441.28</v>
      </c>
      <c r="Z109" s="48">
        <f t="shared" si="29"/>
        <v>0</v>
      </c>
      <c r="AA109" s="38" t="s">
        <v>501</v>
      </c>
      <c r="AB109" s="38" t="s">
        <v>501</v>
      </c>
      <c r="AC109" s="38" t="s">
        <v>501</v>
      </c>
    </row>
    <row r="110" spans="1:29" x14ac:dyDescent="0.3">
      <c r="A110">
        <v>1</v>
      </c>
      <c r="B110" s="40">
        <f>SUBTOTAL(9,$A$19:A110)</f>
        <v>74</v>
      </c>
      <c r="C110" s="46" t="s">
        <v>189</v>
      </c>
      <c r="D110" s="36">
        <f>E110+F110+G110+H110+I110+J110+L110+N110+P110+R110+T110+U110+V110+W110+Y110+Z110+X110</f>
        <v>14507526.879999999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9">
        <v>0</v>
      </c>
      <c r="L110" s="48">
        <v>0</v>
      </c>
      <c r="M110" s="44">
        <v>808</v>
      </c>
      <c r="N110" s="44">
        <v>14096085.6</v>
      </c>
      <c r="O110" s="48">
        <v>0</v>
      </c>
      <c r="P110" s="48">
        <v>0</v>
      </c>
      <c r="Q110" s="48">
        <v>0</v>
      </c>
      <c r="R110" s="48">
        <v>0</v>
      </c>
      <c r="S110" s="48">
        <v>0</v>
      </c>
      <c r="T110" s="48">
        <v>0</v>
      </c>
      <c r="U110" s="48">
        <v>0</v>
      </c>
      <c r="V110" s="48">
        <v>0</v>
      </c>
      <c r="W110" s="48">
        <v>0</v>
      </c>
      <c r="X110" s="48">
        <v>200000</v>
      </c>
      <c r="Y110" s="48">
        <f>ROUND(N110*1.5%,2)</f>
        <v>211441.28</v>
      </c>
      <c r="Z110" s="48">
        <v>0</v>
      </c>
      <c r="AA110" s="45">
        <v>2026</v>
      </c>
      <c r="AB110" s="45">
        <v>2026</v>
      </c>
      <c r="AC110" s="45">
        <v>2026</v>
      </c>
    </row>
    <row r="111" spans="1:29" x14ac:dyDescent="0.3">
      <c r="B111" s="34" t="s">
        <v>200</v>
      </c>
      <c r="C111" s="34"/>
      <c r="D111" s="7">
        <f>D112</f>
        <v>6284201</v>
      </c>
      <c r="E111" s="48">
        <f t="shared" ref="E111:Z111" si="30">E112</f>
        <v>0</v>
      </c>
      <c r="F111" s="48">
        <f t="shared" si="30"/>
        <v>0</v>
      </c>
      <c r="G111" s="48">
        <f t="shared" si="30"/>
        <v>0</v>
      </c>
      <c r="H111" s="48">
        <f t="shared" si="30"/>
        <v>0</v>
      </c>
      <c r="I111" s="48">
        <f t="shared" si="30"/>
        <v>0</v>
      </c>
      <c r="J111" s="48">
        <f t="shared" si="30"/>
        <v>0</v>
      </c>
      <c r="K111" s="49">
        <f t="shared" si="30"/>
        <v>0</v>
      </c>
      <c r="L111" s="48">
        <f t="shared" si="30"/>
        <v>0</v>
      </c>
      <c r="M111" s="48">
        <f t="shared" si="30"/>
        <v>350</v>
      </c>
      <c r="N111" s="48">
        <f t="shared" si="30"/>
        <v>6043547.7800000003</v>
      </c>
      <c r="O111" s="48">
        <f t="shared" si="30"/>
        <v>0</v>
      </c>
      <c r="P111" s="48">
        <f t="shared" si="30"/>
        <v>0</v>
      </c>
      <c r="Q111" s="48">
        <f t="shared" si="30"/>
        <v>0</v>
      </c>
      <c r="R111" s="48">
        <f t="shared" si="30"/>
        <v>0</v>
      </c>
      <c r="S111" s="48">
        <f t="shared" si="30"/>
        <v>0</v>
      </c>
      <c r="T111" s="48">
        <f t="shared" si="30"/>
        <v>0</v>
      </c>
      <c r="U111" s="48">
        <f t="shared" si="30"/>
        <v>0</v>
      </c>
      <c r="V111" s="48">
        <f t="shared" si="30"/>
        <v>0</v>
      </c>
      <c r="W111" s="48">
        <f t="shared" si="30"/>
        <v>0</v>
      </c>
      <c r="X111" s="48">
        <f t="shared" si="30"/>
        <v>150000</v>
      </c>
      <c r="Y111" s="48">
        <f t="shared" si="30"/>
        <v>90653.22</v>
      </c>
      <c r="Z111" s="48">
        <f t="shared" si="30"/>
        <v>0</v>
      </c>
      <c r="AA111" s="38" t="s">
        <v>501</v>
      </c>
      <c r="AB111" s="38" t="s">
        <v>501</v>
      </c>
      <c r="AC111" s="38" t="s">
        <v>501</v>
      </c>
    </row>
    <row r="112" spans="1:29" x14ac:dyDescent="0.3">
      <c r="A112">
        <v>1</v>
      </c>
      <c r="B112" s="40">
        <f>SUBTOTAL(9,$A$19:A112)</f>
        <v>75</v>
      </c>
      <c r="C112" s="46" t="s">
        <v>192</v>
      </c>
      <c r="D112" s="36">
        <f>E112+F112+G112+H112+I112+J112+L112+N112+P112+R112+T112+U112+V112+W112+Y112+Z112+X112</f>
        <v>6284201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9">
        <v>0</v>
      </c>
      <c r="L112" s="48">
        <v>0</v>
      </c>
      <c r="M112" s="44">
        <v>350</v>
      </c>
      <c r="N112" s="44">
        <v>6043547.7800000003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T112" s="48">
        <v>0</v>
      </c>
      <c r="U112" s="48">
        <v>0</v>
      </c>
      <c r="V112" s="48">
        <v>0</v>
      </c>
      <c r="W112" s="48">
        <v>0</v>
      </c>
      <c r="X112" s="48">
        <v>150000</v>
      </c>
      <c r="Y112" s="48">
        <f>ROUND(N112*1.5%,2)</f>
        <v>90653.22</v>
      </c>
      <c r="Z112" s="48">
        <v>0</v>
      </c>
      <c r="AA112" s="45">
        <v>2026</v>
      </c>
      <c r="AB112" s="45">
        <v>2026</v>
      </c>
      <c r="AC112" s="45">
        <v>2026</v>
      </c>
    </row>
    <row r="113" spans="1:29" x14ac:dyDescent="0.3">
      <c r="B113" s="34" t="s">
        <v>206</v>
      </c>
      <c r="C113" s="34"/>
      <c r="D113" s="7">
        <f>D114</f>
        <v>7500000</v>
      </c>
      <c r="E113" s="48">
        <f t="shared" ref="E113:Z113" si="31">E114</f>
        <v>0</v>
      </c>
      <c r="F113" s="48">
        <f t="shared" si="31"/>
        <v>0</v>
      </c>
      <c r="G113" s="48">
        <f t="shared" si="31"/>
        <v>0</v>
      </c>
      <c r="H113" s="48">
        <f t="shared" si="31"/>
        <v>0</v>
      </c>
      <c r="I113" s="48">
        <f t="shared" si="31"/>
        <v>0</v>
      </c>
      <c r="J113" s="48">
        <f t="shared" si="31"/>
        <v>0</v>
      </c>
      <c r="K113" s="49">
        <f t="shared" si="31"/>
        <v>0</v>
      </c>
      <c r="L113" s="48">
        <f t="shared" si="31"/>
        <v>0</v>
      </c>
      <c r="M113" s="48">
        <f t="shared" si="31"/>
        <v>639.1</v>
      </c>
      <c r="N113" s="48">
        <f t="shared" si="31"/>
        <v>7389162.5599999996</v>
      </c>
      <c r="O113" s="48">
        <f t="shared" si="31"/>
        <v>0</v>
      </c>
      <c r="P113" s="48">
        <f t="shared" si="31"/>
        <v>0</v>
      </c>
      <c r="Q113" s="48">
        <f t="shared" si="31"/>
        <v>0</v>
      </c>
      <c r="R113" s="48">
        <f t="shared" si="31"/>
        <v>0</v>
      </c>
      <c r="S113" s="48">
        <f t="shared" si="31"/>
        <v>0</v>
      </c>
      <c r="T113" s="48">
        <f t="shared" si="31"/>
        <v>0</v>
      </c>
      <c r="U113" s="48">
        <f t="shared" si="31"/>
        <v>0</v>
      </c>
      <c r="V113" s="48">
        <f t="shared" si="31"/>
        <v>0</v>
      </c>
      <c r="W113" s="48">
        <f t="shared" si="31"/>
        <v>0</v>
      </c>
      <c r="X113" s="48">
        <f t="shared" si="31"/>
        <v>0</v>
      </c>
      <c r="Y113" s="48">
        <f t="shared" si="31"/>
        <v>110837.44</v>
      </c>
      <c r="Z113" s="48">
        <f t="shared" si="31"/>
        <v>0</v>
      </c>
      <c r="AA113" s="38" t="s">
        <v>501</v>
      </c>
      <c r="AB113" s="38" t="s">
        <v>501</v>
      </c>
      <c r="AC113" s="38" t="s">
        <v>501</v>
      </c>
    </row>
    <row r="114" spans="1:29" x14ac:dyDescent="0.3">
      <c r="A114">
        <v>1</v>
      </c>
      <c r="B114" s="40">
        <f>SUBTOTAL(9,$A$19:A114)</f>
        <v>76</v>
      </c>
      <c r="C114" s="46" t="s">
        <v>202</v>
      </c>
      <c r="D114" s="36">
        <f>E114+F114+G114+H114+I114+J114+L114+N114+P114+R114+T114+U114+V114+W114+Y114+Z114+X114</f>
        <v>7500000</v>
      </c>
      <c r="E114" s="44">
        <v>0</v>
      </c>
      <c r="F114" s="44">
        <v>0</v>
      </c>
      <c r="G114" s="44">
        <v>0</v>
      </c>
      <c r="H114" s="44">
        <v>0</v>
      </c>
      <c r="I114" s="44">
        <v>0</v>
      </c>
      <c r="J114" s="44">
        <v>0</v>
      </c>
      <c r="K114" s="50">
        <v>0</v>
      </c>
      <c r="L114" s="44">
        <v>0</v>
      </c>
      <c r="M114" s="44">
        <v>639.1</v>
      </c>
      <c r="N114" s="44">
        <v>7389162.5599999996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8">
        <v>0</v>
      </c>
      <c r="Y114" s="48">
        <f>ROUND(N114*1.5%,2)</f>
        <v>110837.44</v>
      </c>
      <c r="Z114" s="48">
        <v>0</v>
      </c>
      <c r="AA114" s="38" t="s">
        <v>504</v>
      </c>
      <c r="AB114" s="45">
        <v>2026</v>
      </c>
      <c r="AC114" s="45">
        <v>2026</v>
      </c>
    </row>
    <row r="115" spans="1:29" x14ac:dyDescent="0.3">
      <c r="B115" s="34" t="s">
        <v>227</v>
      </c>
      <c r="C115" s="34"/>
      <c r="D115" s="7">
        <f>SUM(D116:D118)</f>
        <v>36638640.490000002</v>
      </c>
      <c r="E115" s="48">
        <f t="shared" ref="E115:Z115" si="32">SUM(E116:E118)</f>
        <v>0</v>
      </c>
      <c r="F115" s="48">
        <f t="shared" si="32"/>
        <v>0</v>
      </c>
      <c r="G115" s="48">
        <f t="shared" si="32"/>
        <v>0</v>
      </c>
      <c r="H115" s="48">
        <f t="shared" si="32"/>
        <v>0</v>
      </c>
      <c r="I115" s="48">
        <f t="shared" si="32"/>
        <v>0</v>
      </c>
      <c r="J115" s="48">
        <f t="shared" si="32"/>
        <v>0</v>
      </c>
      <c r="K115" s="49">
        <f t="shared" si="32"/>
        <v>0</v>
      </c>
      <c r="L115" s="48">
        <f t="shared" si="32"/>
        <v>0</v>
      </c>
      <c r="M115" s="48">
        <f t="shared" si="32"/>
        <v>2556.2799999999997</v>
      </c>
      <c r="N115" s="48">
        <f t="shared" si="32"/>
        <v>31739650.149999999</v>
      </c>
      <c r="O115" s="48">
        <f t="shared" si="32"/>
        <v>0</v>
      </c>
      <c r="P115" s="48">
        <f t="shared" si="32"/>
        <v>0</v>
      </c>
      <c r="Q115" s="48">
        <f t="shared" si="32"/>
        <v>0</v>
      </c>
      <c r="R115" s="48">
        <f t="shared" si="32"/>
        <v>0</v>
      </c>
      <c r="S115" s="48">
        <f t="shared" si="32"/>
        <v>346</v>
      </c>
      <c r="T115" s="48">
        <f t="shared" si="32"/>
        <v>3914182.85</v>
      </c>
      <c r="U115" s="48">
        <f t="shared" si="32"/>
        <v>0</v>
      </c>
      <c r="V115" s="48">
        <f t="shared" si="32"/>
        <v>0</v>
      </c>
      <c r="W115" s="48">
        <f t="shared" si="32"/>
        <v>0</v>
      </c>
      <c r="X115" s="48">
        <f t="shared" si="32"/>
        <v>450000</v>
      </c>
      <c r="Y115" s="48">
        <f t="shared" si="32"/>
        <v>534807.49</v>
      </c>
      <c r="Z115" s="48">
        <f t="shared" si="32"/>
        <v>0</v>
      </c>
      <c r="AA115" s="38" t="s">
        <v>501</v>
      </c>
      <c r="AB115" s="38" t="s">
        <v>501</v>
      </c>
      <c r="AC115" s="38" t="s">
        <v>501</v>
      </c>
    </row>
    <row r="116" spans="1:29" x14ac:dyDescent="0.3">
      <c r="A116">
        <v>1</v>
      </c>
      <c r="B116" s="40">
        <f>SUBTOTAL(9,$A$19:A116)</f>
        <v>77</v>
      </c>
      <c r="C116" s="46" t="s">
        <v>210</v>
      </c>
      <c r="D116" s="36">
        <f t="shared" ref="D116:D118" si="33">E116+F116+G116+H116+I116+J116+L116+N116+P116+R116+T116+U116+V116+W116+Y116+Z116+X116</f>
        <v>11643636.34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9">
        <v>0</v>
      </c>
      <c r="L116" s="48">
        <v>0</v>
      </c>
      <c r="M116" s="44">
        <v>900.28</v>
      </c>
      <c r="N116" s="44">
        <v>11274518.560000001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48">
        <v>0</v>
      </c>
      <c r="W116" s="48">
        <v>0</v>
      </c>
      <c r="X116" s="48">
        <v>200000</v>
      </c>
      <c r="Y116" s="48">
        <f t="shared" ref="Y116:Y117" si="34">ROUND(N116*1.5%,2)</f>
        <v>169117.78</v>
      </c>
      <c r="Z116" s="48">
        <v>0</v>
      </c>
      <c r="AA116" s="45">
        <v>2026</v>
      </c>
      <c r="AB116" s="45">
        <v>2026</v>
      </c>
      <c r="AC116" s="45">
        <v>2026</v>
      </c>
    </row>
    <row r="117" spans="1:29" x14ac:dyDescent="0.3">
      <c r="A117">
        <v>1</v>
      </c>
      <c r="B117" s="40">
        <f>SUBTOTAL(9,$A$19:A117)</f>
        <v>78</v>
      </c>
      <c r="C117" s="46" t="s">
        <v>211</v>
      </c>
      <c r="D117" s="36">
        <f t="shared" si="33"/>
        <v>21022108.559999999</v>
      </c>
      <c r="E117" s="48">
        <v>0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9">
        <v>0</v>
      </c>
      <c r="L117" s="48">
        <v>0</v>
      </c>
      <c r="M117" s="44">
        <v>1656</v>
      </c>
      <c r="N117" s="44">
        <v>20465131.59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8">
        <v>250000</v>
      </c>
      <c r="Y117" s="48">
        <f t="shared" si="34"/>
        <v>306976.96999999997</v>
      </c>
      <c r="Z117" s="48">
        <v>0</v>
      </c>
      <c r="AA117" s="45">
        <v>2026</v>
      </c>
      <c r="AB117" s="45">
        <v>2026</v>
      </c>
      <c r="AC117" s="45">
        <v>2026</v>
      </c>
    </row>
    <row r="118" spans="1:29" x14ac:dyDescent="0.3">
      <c r="A118">
        <v>1</v>
      </c>
      <c r="B118" s="40">
        <f>SUBTOTAL(9,$A$19:A118)</f>
        <v>79</v>
      </c>
      <c r="C118" s="46" t="s">
        <v>212</v>
      </c>
      <c r="D118" s="36">
        <f t="shared" si="33"/>
        <v>3972895.5900000003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9">
        <v>0</v>
      </c>
      <c r="L118" s="48">
        <v>0</v>
      </c>
      <c r="M118" s="48">
        <v>0</v>
      </c>
      <c r="N118" s="44">
        <v>0</v>
      </c>
      <c r="O118" s="48">
        <v>0</v>
      </c>
      <c r="P118" s="48">
        <v>0</v>
      </c>
      <c r="Q118" s="48">
        <v>0</v>
      </c>
      <c r="R118" s="48">
        <v>0</v>
      </c>
      <c r="S118" s="44">
        <v>346</v>
      </c>
      <c r="T118" s="44">
        <v>3914182.85</v>
      </c>
      <c r="U118" s="48">
        <v>0</v>
      </c>
      <c r="V118" s="48">
        <v>0</v>
      </c>
      <c r="W118" s="48">
        <v>0</v>
      </c>
      <c r="X118" s="44">
        <v>0</v>
      </c>
      <c r="Y118" s="48">
        <f>ROUND(T118*1.5%,2)</f>
        <v>58712.74</v>
      </c>
      <c r="Z118" s="48">
        <v>0</v>
      </c>
      <c r="AA118" s="38" t="s">
        <v>504</v>
      </c>
      <c r="AB118" s="45">
        <v>2026</v>
      </c>
      <c r="AC118" s="45">
        <v>2026</v>
      </c>
    </row>
    <row r="119" spans="1:29" x14ac:dyDescent="0.3">
      <c r="B119" s="34" t="s">
        <v>228</v>
      </c>
      <c r="C119" s="34"/>
      <c r="D119" s="7">
        <f>D120</f>
        <v>7108925.5999999996</v>
      </c>
      <c r="E119" s="48">
        <f t="shared" ref="E119:Z119" si="35">E120</f>
        <v>0</v>
      </c>
      <c r="F119" s="48">
        <f t="shared" si="35"/>
        <v>0</v>
      </c>
      <c r="G119" s="48">
        <f t="shared" si="35"/>
        <v>0</v>
      </c>
      <c r="H119" s="48">
        <f t="shared" si="35"/>
        <v>0</v>
      </c>
      <c r="I119" s="48">
        <f t="shared" si="35"/>
        <v>0</v>
      </c>
      <c r="J119" s="48">
        <f t="shared" si="35"/>
        <v>0</v>
      </c>
      <c r="K119" s="49">
        <f t="shared" si="35"/>
        <v>0</v>
      </c>
      <c r="L119" s="48">
        <f t="shared" si="35"/>
        <v>0</v>
      </c>
      <c r="M119" s="48">
        <f t="shared" si="35"/>
        <v>560</v>
      </c>
      <c r="N119" s="48">
        <f t="shared" si="35"/>
        <v>7003867.5899999999</v>
      </c>
      <c r="O119" s="48">
        <f t="shared" si="35"/>
        <v>0</v>
      </c>
      <c r="P119" s="48">
        <f t="shared" si="35"/>
        <v>0</v>
      </c>
      <c r="Q119" s="48">
        <f t="shared" si="35"/>
        <v>0</v>
      </c>
      <c r="R119" s="48">
        <f t="shared" si="35"/>
        <v>0</v>
      </c>
      <c r="S119" s="48">
        <f t="shared" si="35"/>
        <v>0</v>
      </c>
      <c r="T119" s="48">
        <f t="shared" si="35"/>
        <v>0</v>
      </c>
      <c r="U119" s="48">
        <f t="shared" si="35"/>
        <v>0</v>
      </c>
      <c r="V119" s="48">
        <f t="shared" si="35"/>
        <v>0</v>
      </c>
      <c r="W119" s="48">
        <f t="shared" si="35"/>
        <v>0</v>
      </c>
      <c r="X119" s="48">
        <f t="shared" si="35"/>
        <v>0</v>
      </c>
      <c r="Y119" s="48">
        <f t="shared" si="35"/>
        <v>105058.01</v>
      </c>
      <c r="Z119" s="48">
        <f t="shared" si="35"/>
        <v>0</v>
      </c>
      <c r="AA119" s="38" t="s">
        <v>501</v>
      </c>
      <c r="AB119" s="38" t="s">
        <v>501</v>
      </c>
      <c r="AC119" s="38" t="s">
        <v>501</v>
      </c>
    </row>
    <row r="120" spans="1:29" x14ac:dyDescent="0.3">
      <c r="A120">
        <v>1</v>
      </c>
      <c r="B120" s="40">
        <f>SUBTOTAL(9,$A$19:A120)</f>
        <v>80</v>
      </c>
      <c r="C120" s="46" t="s">
        <v>213</v>
      </c>
      <c r="D120" s="36">
        <f>E120+F120+G120+H120+I120+J120+L120+N120+P120+R120+T120+U120+V120+W120+Y120+Z120+X120</f>
        <v>7108925.5999999996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9">
        <v>0</v>
      </c>
      <c r="L120" s="48">
        <v>0</v>
      </c>
      <c r="M120" s="44">
        <v>560</v>
      </c>
      <c r="N120" s="44">
        <v>7003867.5899999999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T120" s="48">
        <v>0</v>
      </c>
      <c r="U120" s="48">
        <v>0</v>
      </c>
      <c r="V120" s="48">
        <v>0</v>
      </c>
      <c r="W120" s="48">
        <v>0</v>
      </c>
      <c r="X120" s="44">
        <v>0</v>
      </c>
      <c r="Y120" s="48">
        <f>ROUND(N120*1.5%,2)</f>
        <v>105058.01</v>
      </c>
      <c r="Z120" s="48">
        <v>0</v>
      </c>
      <c r="AA120" s="38" t="s">
        <v>504</v>
      </c>
      <c r="AB120" s="45">
        <v>2026</v>
      </c>
      <c r="AC120" s="45">
        <v>2026</v>
      </c>
    </row>
    <row r="121" spans="1:29" x14ac:dyDescent="0.3">
      <c r="B121" s="34" t="s">
        <v>229</v>
      </c>
      <c r="C121" s="34"/>
      <c r="D121" s="7">
        <f>D122</f>
        <v>15119161.41</v>
      </c>
      <c r="E121" s="48">
        <f t="shared" ref="E121:Z121" si="36">E122</f>
        <v>0</v>
      </c>
      <c r="F121" s="48">
        <f t="shared" si="36"/>
        <v>0</v>
      </c>
      <c r="G121" s="48">
        <f t="shared" si="36"/>
        <v>0</v>
      </c>
      <c r="H121" s="48">
        <f t="shared" si="36"/>
        <v>0</v>
      </c>
      <c r="I121" s="48">
        <f t="shared" si="36"/>
        <v>0</v>
      </c>
      <c r="J121" s="48">
        <f t="shared" si="36"/>
        <v>0</v>
      </c>
      <c r="K121" s="49">
        <f t="shared" si="36"/>
        <v>0</v>
      </c>
      <c r="L121" s="48">
        <f t="shared" si="36"/>
        <v>0</v>
      </c>
      <c r="M121" s="48">
        <f t="shared" si="36"/>
        <v>1191</v>
      </c>
      <c r="N121" s="48">
        <f t="shared" si="36"/>
        <v>14698681.189999999</v>
      </c>
      <c r="O121" s="48">
        <f t="shared" si="36"/>
        <v>0</v>
      </c>
      <c r="P121" s="48">
        <f t="shared" si="36"/>
        <v>0</v>
      </c>
      <c r="Q121" s="48">
        <f t="shared" si="36"/>
        <v>0</v>
      </c>
      <c r="R121" s="48">
        <f t="shared" si="36"/>
        <v>0</v>
      </c>
      <c r="S121" s="48">
        <f t="shared" si="36"/>
        <v>0</v>
      </c>
      <c r="T121" s="48">
        <f t="shared" si="36"/>
        <v>0</v>
      </c>
      <c r="U121" s="48">
        <f t="shared" si="36"/>
        <v>0</v>
      </c>
      <c r="V121" s="48">
        <f t="shared" si="36"/>
        <v>0</v>
      </c>
      <c r="W121" s="48">
        <f t="shared" si="36"/>
        <v>0</v>
      </c>
      <c r="X121" s="48">
        <f t="shared" si="36"/>
        <v>200000</v>
      </c>
      <c r="Y121" s="48">
        <f t="shared" si="36"/>
        <v>220480.22</v>
      </c>
      <c r="Z121" s="48">
        <f t="shared" si="36"/>
        <v>0</v>
      </c>
      <c r="AA121" s="38" t="s">
        <v>501</v>
      </c>
      <c r="AB121" s="38" t="s">
        <v>501</v>
      </c>
      <c r="AC121" s="38" t="s">
        <v>501</v>
      </c>
    </row>
    <row r="122" spans="1:29" x14ac:dyDescent="0.3">
      <c r="A122">
        <v>1</v>
      </c>
      <c r="B122" s="40">
        <f>SUBTOTAL(9,$A$19:A122)</f>
        <v>81</v>
      </c>
      <c r="C122" s="46" t="s">
        <v>214</v>
      </c>
      <c r="D122" s="36">
        <f>E122+F122+G122+H122+I122+J122+L122+N122+P122+R122+T122+U122+V122+W122+Y122+Z122+X122</f>
        <v>15119161.41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9">
        <v>0</v>
      </c>
      <c r="L122" s="48">
        <v>0</v>
      </c>
      <c r="M122" s="44">
        <v>1191</v>
      </c>
      <c r="N122" s="44">
        <v>14698681.189999999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200000</v>
      </c>
      <c r="Y122" s="48">
        <f>ROUND(N122*1.5%,2)</f>
        <v>220480.22</v>
      </c>
      <c r="Z122" s="48">
        <v>0</v>
      </c>
      <c r="AA122" s="45">
        <v>2026</v>
      </c>
      <c r="AB122" s="45">
        <v>2026</v>
      </c>
      <c r="AC122" s="45">
        <v>2026</v>
      </c>
    </row>
    <row r="123" spans="1:29" x14ac:dyDescent="0.3">
      <c r="B123" s="34" t="s">
        <v>243</v>
      </c>
      <c r="C123" s="34"/>
      <c r="D123" s="7">
        <f>D124</f>
        <v>11769348.5</v>
      </c>
      <c r="E123" s="48">
        <f t="shared" ref="E123:Z123" si="37">E124</f>
        <v>0</v>
      </c>
      <c r="F123" s="48">
        <f t="shared" si="37"/>
        <v>0</v>
      </c>
      <c r="G123" s="48">
        <f t="shared" si="37"/>
        <v>0</v>
      </c>
      <c r="H123" s="48">
        <f t="shared" si="37"/>
        <v>0</v>
      </c>
      <c r="I123" s="48">
        <f t="shared" si="37"/>
        <v>0</v>
      </c>
      <c r="J123" s="48">
        <f t="shared" si="37"/>
        <v>0</v>
      </c>
      <c r="K123" s="49">
        <f t="shared" si="37"/>
        <v>0</v>
      </c>
      <c r="L123" s="48">
        <f t="shared" si="37"/>
        <v>0</v>
      </c>
      <c r="M123" s="48">
        <f t="shared" si="37"/>
        <v>910</v>
      </c>
      <c r="N123" s="48">
        <f t="shared" si="37"/>
        <v>11398372.91</v>
      </c>
      <c r="O123" s="48">
        <f t="shared" si="37"/>
        <v>0</v>
      </c>
      <c r="P123" s="48">
        <f t="shared" si="37"/>
        <v>0</v>
      </c>
      <c r="Q123" s="48">
        <f t="shared" si="37"/>
        <v>0</v>
      </c>
      <c r="R123" s="48">
        <f t="shared" si="37"/>
        <v>0</v>
      </c>
      <c r="S123" s="48">
        <f t="shared" si="37"/>
        <v>0</v>
      </c>
      <c r="T123" s="48">
        <f t="shared" si="37"/>
        <v>0</v>
      </c>
      <c r="U123" s="48">
        <f t="shared" si="37"/>
        <v>0</v>
      </c>
      <c r="V123" s="48">
        <f t="shared" si="37"/>
        <v>0</v>
      </c>
      <c r="W123" s="48">
        <f t="shared" si="37"/>
        <v>0</v>
      </c>
      <c r="X123" s="48">
        <f t="shared" si="37"/>
        <v>200000</v>
      </c>
      <c r="Y123" s="48">
        <f t="shared" si="37"/>
        <v>170975.59</v>
      </c>
      <c r="Z123" s="48">
        <f t="shared" si="37"/>
        <v>0</v>
      </c>
      <c r="AA123" s="38" t="s">
        <v>501</v>
      </c>
      <c r="AB123" s="38" t="s">
        <v>501</v>
      </c>
      <c r="AC123" s="38" t="s">
        <v>501</v>
      </c>
    </row>
    <row r="124" spans="1:29" x14ac:dyDescent="0.3">
      <c r="A124">
        <v>1</v>
      </c>
      <c r="B124" s="40">
        <f>SUBTOTAL(9,$A$19:A124)</f>
        <v>82</v>
      </c>
      <c r="C124" s="46" t="s">
        <v>233</v>
      </c>
      <c r="D124" s="36">
        <f>E124+F124+G124+H124+I124+J124+L124+N124+P124+R124+T124+U124+V124+W124+Y124+Z124+X124</f>
        <v>11769348.5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9">
        <v>0</v>
      </c>
      <c r="L124" s="48">
        <v>0</v>
      </c>
      <c r="M124" s="42">
        <v>910</v>
      </c>
      <c r="N124" s="44">
        <v>11398372.91</v>
      </c>
      <c r="O124" s="48">
        <v>0</v>
      </c>
      <c r="P124" s="48">
        <v>0</v>
      </c>
      <c r="Q124" s="48">
        <v>0</v>
      </c>
      <c r="R124" s="48">
        <v>0</v>
      </c>
      <c r="S124" s="48">
        <v>0</v>
      </c>
      <c r="T124" s="48">
        <v>0</v>
      </c>
      <c r="U124" s="48">
        <v>0</v>
      </c>
      <c r="V124" s="48">
        <v>0</v>
      </c>
      <c r="W124" s="48">
        <v>0</v>
      </c>
      <c r="X124" s="48">
        <v>200000</v>
      </c>
      <c r="Y124" s="48">
        <f>ROUND(N124*1.5%,2)</f>
        <v>170975.59</v>
      </c>
      <c r="Z124" s="48">
        <v>0</v>
      </c>
      <c r="AA124" s="45">
        <v>2026</v>
      </c>
      <c r="AB124" s="45">
        <v>2026</v>
      </c>
      <c r="AC124" s="45">
        <v>2026</v>
      </c>
    </row>
    <row r="125" spans="1:29" x14ac:dyDescent="0.3">
      <c r="B125" s="34" t="s">
        <v>245</v>
      </c>
      <c r="C125" s="34"/>
      <c r="D125" s="7">
        <f>D126+D127</f>
        <v>17734230.469999999</v>
      </c>
      <c r="E125" s="48">
        <f t="shared" ref="E125:Z125" si="38">E126+E127</f>
        <v>0</v>
      </c>
      <c r="F125" s="48">
        <f t="shared" si="38"/>
        <v>0</v>
      </c>
      <c r="G125" s="48">
        <f t="shared" si="38"/>
        <v>0</v>
      </c>
      <c r="H125" s="48">
        <f t="shared" si="38"/>
        <v>0</v>
      </c>
      <c r="I125" s="48">
        <f t="shared" si="38"/>
        <v>0</v>
      </c>
      <c r="J125" s="48">
        <f t="shared" si="38"/>
        <v>0</v>
      </c>
      <c r="K125" s="49">
        <f t="shared" si="38"/>
        <v>0</v>
      </c>
      <c r="L125" s="48">
        <f t="shared" si="38"/>
        <v>0</v>
      </c>
      <c r="M125" s="48">
        <f t="shared" si="38"/>
        <v>1397</v>
      </c>
      <c r="N125" s="48">
        <f t="shared" si="38"/>
        <v>17078059.580000002</v>
      </c>
      <c r="O125" s="48">
        <f t="shared" si="38"/>
        <v>0</v>
      </c>
      <c r="P125" s="48">
        <f t="shared" si="38"/>
        <v>0</v>
      </c>
      <c r="Q125" s="48">
        <f t="shared" si="38"/>
        <v>0</v>
      </c>
      <c r="R125" s="48">
        <f t="shared" si="38"/>
        <v>0</v>
      </c>
      <c r="S125" s="48">
        <f t="shared" si="38"/>
        <v>0</v>
      </c>
      <c r="T125" s="48">
        <f t="shared" si="38"/>
        <v>0</v>
      </c>
      <c r="U125" s="48">
        <f t="shared" si="38"/>
        <v>0</v>
      </c>
      <c r="V125" s="48">
        <f t="shared" si="38"/>
        <v>0</v>
      </c>
      <c r="W125" s="48">
        <f t="shared" si="38"/>
        <v>0</v>
      </c>
      <c r="X125" s="48">
        <f t="shared" si="38"/>
        <v>400000</v>
      </c>
      <c r="Y125" s="48">
        <f t="shared" si="38"/>
        <v>256170.89</v>
      </c>
      <c r="Z125" s="48">
        <f t="shared" si="38"/>
        <v>0</v>
      </c>
      <c r="AA125" s="38" t="s">
        <v>501</v>
      </c>
      <c r="AB125" s="38" t="s">
        <v>501</v>
      </c>
      <c r="AC125" s="38" t="s">
        <v>501</v>
      </c>
    </row>
    <row r="126" spans="1:29" x14ac:dyDescent="0.3">
      <c r="A126">
        <v>1</v>
      </c>
      <c r="B126" s="40">
        <f>SUBTOTAL(9,$A$19:A126)</f>
        <v>83</v>
      </c>
      <c r="C126" s="46" t="s">
        <v>234</v>
      </c>
      <c r="D126" s="36">
        <f t="shared" ref="D126:D127" si="39">E126+F126+G126+H126+I126+J126+L126+N126+P126+R126+T126+U126+V126+W126+Y126+Z126+X126</f>
        <v>4087632.2199999997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9">
        <v>0</v>
      </c>
      <c r="L126" s="48">
        <v>0</v>
      </c>
      <c r="M126" s="42">
        <v>322</v>
      </c>
      <c r="N126" s="44">
        <v>3830179.53</v>
      </c>
      <c r="O126" s="48">
        <v>0</v>
      </c>
      <c r="P126" s="48">
        <v>0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8">
        <v>200000</v>
      </c>
      <c r="Y126" s="48">
        <f t="shared" ref="Y126:Y127" si="40">ROUND(N126*1.5%,2)</f>
        <v>57452.69</v>
      </c>
      <c r="Z126" s="48">
        <v>0</v>
      </c>
      <c r="AA126" s="45">
        <v>2026</v>
      </c>
      <c r="AB126" s="45">
        <v>2026</v>
      </c>
      <c r="AC126" s="45">
        <v>2026</v>
      </c>
    </row>
    <row r="127" spans="1:29" x14ac:dyDescent="0.3">
      <c r="A127">
        <v>1</v>
      </c>
      <c r="B127" s="40">
        <f>SUBTOTAL(9,$A$19:A127)</f>
        <v>84</v>
      </c>
      <c r="C127" s="46" t="s">
        <v>235</v>
      </c>
      <c r="D127" s="36">
        <f t="shared" si="39"/>
        <v>13646598.25</v>
      </c>
      <c r="E127" s="48">
        <v>0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9">
        <v>0</v>
      </c>
      <c r="L127" s="48">
        <v>0</v>
      </c>
      <c r="M127" s="42">
        <v>1075</v>
      </c>
      <c r="N127" s="44">
        <v>13247880.050000001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48">
        <v>0</v>
      </c>
      <c r="V127" s="48">
        <v>0</v>
      </c>
      <c r="W127" s="48">
        <v>0</v>
      </c>
      <c r="X127" s="48">
        <v>200000</v>
      </c>
      <c r="Y127" s="48">
        <f t="shared" si="40"/>
        <v>198718.2</v>
      </c>
      <c r="Z127" s="48">
        <v>0</v>
      </c>
      <c r="AA127" s="45">
        <v>2026</v>
      </c>
      <c r="AB127" s="45">
        <v>2026</v>
      </c>
      <c r="AC127" s="45">
        <v>2026</v>
      </c>
    </row>
    <row r="128" spans="1:29" x14ac:dyDescent="0.3">
      <c r="B128" s="34" t="s">
        <v>244</v>
      </c>
      <c r="C128" s="34"/>
      <c r="D128" s="7">
        <f>D129</f>
        <v>7244741.9800000004</v>
      </c>
      <c r="E128" s="48">
        <f t="shared" ref="E128:Z128" si="41">E129</f>
        <v>0</v>
      </c>
      <c r="F128" s="48">
        <f t="shared" si="41"/>
        <v>0</v>
      </c>
      <c r="G128" s="48">
        <f t="shared" si="41"/>
        <v>0</v>
      </c>
      <c r="H128" s="48">
        <f t="shared" si="41"/>
        <v>0</v>
      </c>
      <c r="I128" s="48">
        <f t="shared" si="41"/>
        <v>0</v>
      </c>
      <c r="J128" s="48">
        <f t="shared" si="41"/>
        <v>0</v>
      </c>
      <c r="K128" s="49">
        <f t="shared" si="41"/>
        <v>0</v>
      </c>
      <c r="L128" s="48">
        <f t="shared" si="41"/>
        <v>0</v>
      </c>
      <c r="M128" s="48">
        <f t="shared" si="41"/>
        <v>0</v>
      </c>
      <c r="N128" s="48">
        <f t="shared" si="41"/>
        <v>0</v>
      </c>
      <c r="O128" s="48">
        <f t="shared" si="41"/>
        <v>0</v>
      </c>
      <c r="P128" s="48">
        <f t="shared" si="41"/>
        <v>0</v>
      </c>
      <c r="Q128" s="48">
        <f t="shared" si="41"/>
        <v>631.29999999999995</v>
      </c>
      <c r="R128" s="48">
        <f t="shared" si="41"/>
        <v>6940632.4900000002</v>
      </c>
      <c r="S128" s="48">
        <f t="shared" si="41"/>
        <v>0</v>
      </c>
      <c r="T128" s="48">
        <f t="shared" si="41"/>
        <v>0</v>
      </c>
      <c r="U128" s="48">
        <f t="shared" si="41"/>
        <v>0</v>
      </c>
      <c r="V128" s="48">
        <f t="shared" si="41"/>
        <v>0</v>
      </c>
      <c r="W128" s="48">
        <f t="shared" si="41"/>
        <v>0</v>
      </c>
      <c r="X128" s="48">
        <f t="shared" si="41"/>
        <v>200000</v>
      </c>
      <c r="Y128" s="48">
        <f t="shared" si="41"/>
        <v>104109.49</v>
      </c>
      <c r="Z128" s="48">
        <f t="shared" si="41"/>
        <v>0</v>
      </c>
      <c r="AA128" s="38" t="s">
        <v>501</v>
      </c>
      <c r="AB128" s="38" t="s">
        <v>501</v>
      </c>
      <c r="AC128" s="38" t="s">
        <v>501</v>
      </c>
    </row>
    <row r="129" spans="1:29" x14ac:dyDescent="0.3">
      <c r="A129">
        <v>1</v>
      </c>
      <c r="B129" s="40">
        <f>SUBTOTAL(9,$A$19:A129)</f>
        <v>85</v>
      </c>
      <c r="C129" s="46" t="s">
        <v>236</v>
      </c>
      <c r="D129" s="36">
        <f>E129+F129+G129+H129+I129+J129+L129+N129+P129+R129+T129+U129+V129+W129+Y129+Z129+X129</f>
        <v>7244741.9800000004</v>
      </c>
      <c r="E129" s="48">
        <v>0</v>
      </c>
      <c r="F129" s="48">
        <v>0</v>
      </c>
      <c r="G129" s="48">
        <v>0</v>
      </c>
      <c r="H129" s="48">
        <v>0</v>
      </c>
      <c r="I129" s="48">
        <v>0</v>
      </c>
      <c r="J129" s="48">
        <v>0</v>
      </c>
      <c r="K129" s="49">
        <v>0</v>
      </c>
      <c r="L129" s="48">
        <v>0</v>
      </c>
      <c r="M129" s="42">
        <v>0</v>
      </c>
      <c r="N129" s="44">
        <v>0</v>
      </c>
      <c r="O129" s="48">
        <v>0</v>
      </c>
      <c r="P129" s="48">
        <v>0</v>
      </c>
      <c r="Q129" s="42">
        <v>631.29999999999995</v>
      </c>
      <c r="R129" s="44">
        <v>6940632.4900000002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  <c r="X129" s="48">
        <v>200000</v>
      </c>
      <c r="Y129" s="48">
        <f>ROUND(R129*1.5%,2)</f>
        <v>104109.49</v>
      </c>
      <c r="Z129" s="48">
        <v>0</v>
      </c>
      <c r="AA129" s="45">
        <v>2026</v>
      </c>
      <c r="AB129" s="45">
        <v>2026</v>
      </c>
      <c r="AC129" s="45">
        <v>2026</v>
      </c>
    </row>
    <row r="130" spans="1:29" x14ac:dyDescent="0.3">
      <c r="B130" s="34" t="s">
        <v>249</v>
      </c>
      <c r="C130" s="34"/>
      <c r="D130" s="7">
        <f>SUM(D131:D132)</f>
        <v>16715974.660000002</v>
      </c>
      <c r="E130" s="48">
        <f t="shared" ref="E130:Z130" si="42">SUM(E131:E132)</f>
        <v>0</v>
      </c>
      <c r="F130" s="48">
        <f t="shared" si="42"/>
        <v>0</v>
      </c>
      <c r="G130" s="48">
        <f t="shared" si="42"/>
        <v>0</v>
      </c>
      <c r="H130" s="48">
        <f t="shared" si="42"/>
        <v>0</v>
      </c>
      <c r="I130" s="48">
        <f t="shared" si="42"/>
        <v>0</v>
      </c>
      <c r="J130" s="48">
        <f t="shared" si="42"/>
        <v>0</v>
      </c>
      <c r="K130" s="49">
        <f t="shared" si="42"/>
        <v>0</v>
      </c>
      <c r="L130" s="48">
        <f t="shared" si="42"/>
        <v>0</v>
      </c>
      <c r="M130" s="48">
        <f t="shared" si="42"/>
        <v>931</v>
      </c>
      <c r="N130" s="48">
        <f t="shared" si="42"/>
        <v>16468940.550000001</v>
      </c>
      <c r="O130" s="48">
        <f t="shared" si="42"/>
        <v>0</v>
      </c>
      <c r="P130" s="48">
        <f t="shared" si="42"/>
        <v>0</v>
      </c>
      <c r="Q130" s="48">
        <f t="shared" si="42"/>
        <v>0</v>
      </c>
      <c r="R130" s="48">
        <f t="shared" si="42"/>
        <v>0</v>
      </c>
      <c r="S130" s="48">
        <f t="shared" si="42"/>
        <v>0</v>
      </c>
      <c r="T130" s="48">
        <f t="shared" si="42"/>
        <v>0</v>
      </c>
      <c r="U130" s="48">
        <f t="shared" si="42"/>
        <v>0</v>
      </c>
      <c r="V130" s="48">
        <f t="shared" si="42"/>
        <v>0</v>
      </c>
      <c r="W130" s="48">
        <f t="shared" si="42"/>
        <v>0</v>
      </c>
      <c r="X130" s="48">
        <f t="shared" si="42"/>
        <v>0</v>
      </c>
      <c r="Y130" s="48">
        <f t="shared" si="42"/>
        <v>247034.11</v>
      </c>
      <c r="Z130" s="48">
        <f t="shared" si="42"/>
        <v>0</v>
      </c>
      <c r="AA130" s="38" t="s">
        <v>501</v>
      </c>
      <c r="AB130" s="38" t="s">
        <v>501</v>
      </c>
      <c r="AC130" s="38" t="s">
        <v>501</v>
      </c>
    </row>
    <row r="131" spans="1:29" x14ac:dyDescent="0.3">
      <c r="A131">
        <v>1</v>
      </c>
      <c r="B131" s="40">
        <f>SUBTOTAL(9,$A$19:A131)</f>
        <v>86</v>
      </c>
      <c r="C131" s="46" t="s">
        <v>250</v>
      </c>
      <c r="D131" s="36">
        <f t="shared" ref="D131:D132" si="43">E131+F131+G131+H131+I131+J131+L131+N131+P131+R131+T131+U131+V131+W131+Y131+Z131+X131</f>
        <v>13250686.680000002</v>
      </c>
      <c r="E131" s="48">
        <v>0</v>
      </c>
      <c r="F131" s="48">
        <v>0</v>
      </c>
      <c r="G131" s="48">
        <v>0</v>
      </c>
      <c r="H131" s="48">
        <v>0</v>
      </c>
      <c r="I131" s="48">
        <v>0</v>
      </c>
      <c r="J131" s="48">
        <v>0</v>
      </c>
      <c r="K131" s="49">
        <v>0</v>
      </c>
      <c r="L131" s="48">
        <v>0</v>
      </c>
      <c r="M131" s="55">
        <v>738</v>
      </c>
      <c r="N131" s="44">
        <v>13054863.720000001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  <c r="T131" s="48">
        <v>0</v>
      </c>
      <c r="U131" s="48">
        <v>0</v>
      </c>
      <c r="V131" s="48">
        <v>0</v>
      </c>
      <c r="W131" s="48">
        <v>0</v>
      </c>
      <c r="X131" s="48">
        <v>0</v>
      </c>
      <c r="Y131" s="48">
        <f t="shared" ref="Y131:Y132" si="44">ROUND(N131*1.5%,2)</f>
        <v>195822.96</v>
      </c>
      <c r="Z131" s="48">
        <v>0</v>
      </c>
      <c r="AA131" s="38" t="s">
        <v>504</v>
      </c>
      <c r="AB131" s="45">
        <v>2026</v>
      </c>
      <c r="AC131" s="45">
        <v>2026</v>
      </c>
    </row>
    <row r="132" spans="1:29" x14ac:dyDescent="0.3">
      <c r="A132">
        <v>1</v>
      </c>
      <c r="B132" s="40">
        <f>SUBTOTAL(9,$A$19:A132)</f>
        <v>87</v>
      </c>
      <c r="C132" s="46" t="s">
        <v>251</v>
      </c>
      <c r="D132" s="36">
        <f t="shared" si="43"/>
        <v>3465287.98</v>
      </c>
      <c r="E132" s="48">
        <v>0</v>
      </c>
      <c r="F132" s="48">
        <v>0</v>
      </c>
      <c r="G132" s="48">
        <v>0</v>
      </c>
      <c r="H132" s="48">
        <v>0</v>
      </c>
      <c r="I132" s="48">
        <v>0</v>
      </c>
      <c r="J132" s="48">
        <v>0</v>
      </c>
      <c r="K132" s="49">
        <v>0</v>
      </c>
      <c r="L132" s="48">
        <v>0</v>
      </c>
      <c r="M132" s="55">
        <v>193</v>
      </c>
      <c r="N132" s="44">
        <v>3414076.83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  <c r="T132" s="48">
        <v>0</v>
      </c>
      <c r="U132" s="48">
        <v>0</v>
      </c>
      <c r="V132" s="48">
        <v>0</v>
      </c>
      <c r="W132" s="48">
        <v>0</v>
      </c>
      <c r="X132" s="48">
        <v>0</v>
      </c>
      <c r="Y132" s="48">
        <f t="shared" si="44"/>
        <v>51211.15</v>
      </c>
      <c r="Z132" s="48">
        <v>0</v>
      </c>
      <c r="AA132" s="38" t="s">
        <v>504</v>
      </c>
      <c r="AB132" s="45">
        <v>2026</v>
      </c>
      <c r="AC132" s="45">
        <v>2026</v>
      </c>
    </row>
    <row r="133" spans="1:29" x14ac:dyDescent="0.3">
      <c r="B133" s="34" t="s">
        <v>267</v>
      </c>
      <c r="C133" s="34"/>
      <c r="D133" s="7">
        <f>SUM(D134:D135)</f>
        <v>14933250.42</v>
      </c>
      <c r="E133" s="48">
        <f t="shared" ref="E133:Z133" si="45">SUM(E134:E135)</f>
        <v>0</v>
      </c>
      <c r="F133" s="48">
        <f t="shared" si="45"/>
        <v>0</v>
      </c>
      <c r="G133" s="48">
        <f t="shared" si="45"/>
        <v>0</v>
      </c>
      <c r="H133" s="48">
        <f t="shared" si="45"/>
        <v>0</v>
      </c>
      <c r="I133" s="48">
        <f t="shared" si="45"/>
        <v>0</v>
      </c>
      <c r="J133" s="48">
        <f t="shared" si="45"/>
        <v>0</v>
      </c>
      <c r="K133" s="49">
        <f t="shared" si="45"/>
        <v>0</v>
      </c>
      <c r="L133" s="48">
        <f t="shared" si="45"/>
        <v>0</v>
      </c>
      <c r="M133" s="48">
        <f t="shared" si="45"/>
        <v>1381.1</v>
      </c>
      <c r="N133" s="48">
        <f t="shared" si="45"/>
        <v>14515517.66</v>
      </c>
      <c r="O133" s="48">
        <f t="shared" si="45"/>
        <v>0</v>
      </c>
      <c r="P133" s="48">
        <f t="shared" si="45"/>
        <v>0</v>
      </c>
      <c r="Q133" s="48">
        <f t="shared" si="45"/>
        <v>0</v>
      </c>
      <c r="R133" s="48">
        <f t="shared" si="45"/>
        <v>0</v>
      </c>
      <c r="S133" s="48">
        <f t="shared" si="45"/>
        <v>0</v>
      </c>
      <c r="T133" s="48">
        <f t="shared" si="45"/>
        <v>0</v>
      </c>
      <c r="U133" s="48">
        <f t="shared" si="45"/>
        <v>0</v>
      </c>
      <c r="V133" s="48">
        <f t="shared" si="45"/>
        <v>0</v>
      </c>
      <c r="W133" s="48">
        <f t="shared" si="45"/>
        <v>0</v>
      </c>
      <c r="X133" s="48">
        <f t="shared" si="45"/>
        <v>200000</v>
      </c>
      <c r="Y133" s="48">
        <f t="shared" si="45"/>
        <v>217732.76</v>
      </c>
      <c r="Z133" s="48">
        <f t="shared" si="45"/>
        <v>0</v>
      </c>
      <c r="AA133" s="38" t="s">
        <v>501</v>
      </c>
      <c r="AB133" s="38" t="s">
        <v>501</v>
      </c>
      <c r="AC133" s="38" t="s">
        <v>501</v>
      </c>
    </row>
    <row r="134" spans="1:29" x14ac:dyDescent="0.3">
      <c r="A134">
        <v>1</v>
      </c>
      <c r="B134" s="40">
        <f>SUBTOTAL(9,$A$19:A134)</f>
        <v>88</v>
      </c>
      <c r="C134" s="46" t="s">
        <v>262</v>
      </c>
      <c r="D134" s="36">
        <f t="shared" ref="D134:D135" si="46">E134+F134+G134+H134+I134+J134+L134+N134+P134+R134+T134+U134+V134+W134+Y134+Z134+X134</f>
        <v>7367950.4199999999</v>
      </c>
      <c r="E134" s="48">
        <v>0</v>
      </c>
      <c r="F134" s="48">
        <v>0</v>
      </c>
      <c r="G134" s="48">
        <v>0</v>
      </c>
      <c r="H134" s="48">
        <v>0</v>
      </c>
      <c r="I134" s="48">
        <v>0</v>
      </c>
      <c r="J134" s="48">
        <v>0</v>
      </c>
      <c r="K134" s="49">
        <v>0</v>
      </c>
      <c r="L134" s="48">
        <v>0</v>
      </c>
      <c r="M134" s="55">
        <v>600</v>
      </c>
      <c r="N134" s="44">
        <v>7062020.1200000001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0</v>
      </c>
      <c r="U134" s="48">
        <v>0</v>
      </c>
      <c r="V134" s="48">
        <v>0</v>
      </c>
      <c r="W134" s="48">
        <v>0</v>
      </c>
      <c r="X134" s="48">
        <v>200000</v>
      </c>
      <c r="Y134" s="48">
        <f t="shared" ref="Y134:Y135" si="47">ROUND(N134*1.5%,2)</f>
        <v>105930.3</v>
      </c>
      <c r="Z134" s="48">
        <v>0</v>
      </c>
      <c r="AA134" s="45">
        <v>2026</v>
      </c>
      <c r="AB134" s="45">
        <v>2026</v>
      </c>
      <c r="AC134" s="45">
        <v>2026</v>
      </c>
    </row>
    <row r="135" spans="1:29" x14ac:dyDescent="0.3">
      <c r="A135">
        <v>1</v>
      </c>
      <c r="B135" s="40">
        <f>SUBTOTAL(9,$A$19:A135)</f>
        <v>89</v>
      </c>
      <c r="C135" s="46" t="s">
        <v>263</v>
      </c>
      <c r="D135" s="36">
        <f t="shared" si="46"/>
        <v>7565300</v>
      </c>
      <c r="E135" s="48">
        <v>0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9">
        <v>0</v>
      </c>
      <c r="L135" s="48">
        <v>0</v>
      </c>
      <c r="M135" s="55">
        <v>781.1</v>
      </c>
      <c r="N135" s="44">
        <v>7453497.54</v>
      </c>
      <c r="O135" s="48">
        <v>0</v>
      </c>
      <c r="P135" s="48">
        <v>0</v>
      </c>
      <c r="Q135" s="48">
        <v>0</v>
      </c>
      <c r="R135" s="48">
        <v>0</v>
      </c>
      <c r="S135" s="48">
        <v>0</v>
      </c>
      <c r="T135" s="48">
        <v>0</v>
      </c>
      <c r="U135" s="48">
        <v>0</v>
      </c>
      <c r="V135" s="48">
        <v>0</v>
      </c>
      <c r="W135" s="48">
        <v>0</v>
      </c>
      <c r="X135" s="48">
        <v>0</v>
      </c>
      <c r="Y135" s="48">
        <f t="shared" si="47"/>
        <v>111802.46</v>
      </c>
      <c r="Z135" s="48">
        <v>0</v>
      </c>
      <c r="AA135" s="38" t="s">
        <v>504</v>
      </c>
      <c r="AB135" s="45">
        <v>2026</v>
      </c>
      <c r="AC135" s="45">
        <v>2026</v>
      </c>
    </row>
    <row r="136" spans="1:29" x14ac:dyDescent="0.3">
      <c r="B136" s="39" t="s">
        <v>336</v>
      </c>
      <c r="C136" s="39"/>
      <c r="D136" s="44">
        <f>D137</f>
        <v>6091733.4900000002</v>
      </c>
      <c r="E136" s="44">
        <f t="shared" ref="E136:Z136" si="48">E137</f>
        <v>0</v>
      </c>
      <c r="F136" s="44">
        <f t="shared" si="48"/>
        <v>0</v>
      </c>
      <c r="G136" s="44">
        <f t="shared" si="48"/>
        <v>0</v>
      </c>
      <c r="H136" s="44">
        <f t="shared" si="48"/>
        <v>0</v>
      </c>
      <c r="I136" s="44">
        <f t="shared" si="48"/>
        <v>0</v>
      </c>
      <c r="J136" s="44">
        <f t="shared" si="48"/>
        <v>0</v>
      </c>
      <c r="K136" s="50">
        <f t="shared" si="48"/>
        <v>0</v>
      </c>
      <c r="L136" s="44">
        <f t="shared" si="48"/>
        <v>0</v>
      </c>
      <c r="M136" s="44">
        <f t="shared" si="48"/>
        <v>658.1</v>
      </c>
      <c r="N136" s="44">
        <f t="shared" si="48"/>
        <v>6001707.8700000001</v>
      </c>
      <c r="O136" s="44">
        <f t="shared" si="48"/>
        <v>0</v>
      </c>
      <c r="P136" s="44">
        <f t="shared" si="48"/>
        <v>0</v>
      </c>
      <c r="Q136" s="44">
        <f t="shared" si="48"/>
        <v>0</v>
      </c>
      <c r="R136" s="44">
        <f t="shared" si="48"/>
        <v>0</v>
      </c>
      <c r="S136" s="44">
        <f t="shared" si="48"/>
        <v>0</v>
      </c>
      <c r="T136" s="44">
        <f t="shared" si="48"/>
        <v>0</v>
      </c>
      <c r="U136" s="44">
        <f t="shared" si="48"/>
        <v>0</v>
      </c>
      <c r="V136" s="44">
        <f t="shared" si="48"/>
        <v>0</v>
      </c>
      <c r="W136" s="44">
        <f t="shared" si="48"/>
        <v>0</v>
      </c>
      <c r="X136" s="44">
        <f t="shared" si="48"/>
        <v>0</v>
      </c>
      <c r="Y136" s="44">
        <f t="shared" si="48"/>
        <v>90025.62</v>
      </c>
      <c r="Z136" s="44">
        <f t="shared" si="48"/>
        <v>0</v>
      </c>
      <c r="AA136" s="38" t="s">
        <v>501</v>
      </c>
      <c r="AB136" s="38" t="s">
        <v>501</v>
      </c>
      <c r="AC136" s="38" t="s">
        <v>501</v>
      </c>
    </row>
    <row r="137" spans="1:29" x14ac:dyDescent="0.3">
      <c r="A137">
        <v>1</v>
      </c>
      <c r="B137" s="40">
        <f>SUBTOTAL(9,$A$19:A137)</f>
        <v>90</v>
      </c>
      <c r="C137" s="46" t="s">
        <v>337</v>
      </c>
      <c r="D137" s="36">
        <f>E137+F137+G137+H137+I137+J137+L137+N137+P137+R137+T137+U137+V137+W137+Y137+Z137+X137</f>
        <v>6091733.4900000002</v>
      </c>
      <c r="E137" s="56">
        <v>0</v>
      </c>
      <c r="F137" s="56">
        <v>0</v>
      </c>
      <c r="G137" s="56">
        <v>0</v>
      </c>
      <c r="H137" s="56">
        <v>0</v>
      </c>
      <c r="I137" s="56">
        <v>0</v>
      </c>
      <c r="J137" s="56">
        <v>0</v>
      </c>
      <c r="K137" s="57">
        <v>0</v>
      </c>
      <c r="L137" s="56">
        <v>0</v>
      </c>
      <c r="M137" s="58">
        <v>658.1</v>
      </c>
      <c r="N137" s="44">
        <v>6001707.8700000001</v>
      </c>
      <c r="O137" s="56">
        <v>0</v>
      </c>
      <c r="P137" s="56">
        <v>0</v>
      </c>
      <c r="Q137" s="44">
        <v>0</v>
      </c>
      <c r="R137" s="44">
        <v>0</v>
      </c>
      <c r="S137" s="48">
        <v>0</v>
      </c>
      <c r="T137" s="48">
        <v>0</v>
      </c>
      <c r="U137" s="48">
        <v>0</v>
      </c>
      <c r="V137" s="48">
        <v>0</v>
      </c>
      <c r="W137" s="48">
        <v>0</v>
      </c>
      <c r="X137" s="48">
        <v>0</v>
      </c>
      <c r="Y137" s="48">
        <f>ROUND(N137*1.5%,2)</f>
        <v>90025.62</v>
      </c>
      <c r="Z137" s="48">
        <v>0</v>
      </c>
      <c r="AA137" s="38" t="s">
        <v>504</v>
      </c>
      <c r="AB137" s="45">
        <v>2026</v>
      </c>
      <c r="AC137" s="45">
        <v>2026</v>
      </c>
    </row>
    <row r="138" spans="1:29" x14ac:dyDescent="0.3">
      <c r="B138" s="39" t="s">
        <v>338</v>
      </c>
      <c r="C138" s="39"/>
      <c r="D138" s="44">
        <f>D139+D140</f>
        <v>23182132.890000001</v>
      </c>
      <c r="E138" s="44">
        <f t="shared" ref="E138:Z138" si="49">E139+E140</f>
        <v>0</v>
      </c>
      <c r="F138" s="44">
        <f t="shared" si="49"/>
        <v>0</v>
      </c>
      <c r="G138" s="44">
        <f t="shared" si="49"/>
        <v>0</v>
      </c>
      <c r="H138" s="44">
        <f t="shared" si="49"/>
        <v>0</v>
      </c>
      <c r="I138" s="44">
        <f t="shared" si="49"/>
        <v>0</v>
      </c>
      <c r="J138" s="44">
        <f t="shared" si="49"/>
        <v>0</v>
      </c>
      <c r="K138" s="50">
        <f t="shared" si="49"/>
        <v>0</v>
      </c>
      <c r="L138" s="44">
        <f t="shared" si="49"/>
        <v>0</v>
      </c>
      <c r="M138" s="44">
        <f t="shared" si="49"/>
        <v>1747.38</v>
      </c>
      <c r="N138" s="44">
        <f t="shared" si="49"/>
        <v>22445451.120000001</v>
      </c>
      <c r="O138" s="44">
        <f t="shared" si="49"/>
        <v>0</v>
      </c>
      <c r="P138" s="44">
        <f t="shared" si="49"/>
        <v>0</v>
      </c>
      <c r="Q138" s="44">
        <f t="shared" si="49"/>
        <v>0</v>
      </c>
      <c r="R138" s="44">
        <f t="shared" si="49"/>
        <v>0</v>
      </c>
      <c r="S138" s="44">
        <f t="shared" si="49"/>
        <v>0</v>
      </c>
      <c r="T138" s="44">
        <f t="shared" si="49"/>
        <v>0</v>
      </c>
      <c r="U138" s="44">
        <f t="shared" si="49"/>
        <v>0</v>
      </c>
      <c r="V138" s="44">
        <f t="shared" si="49"/>
        <v>0</v>
      </c>
      <c r="W138" s="44">
        <f t="shared" si="49"/>
        <v>0</v>
      </c>
      <c r="X138" s="44">
        <f t="shared" si="49"/>
        <v>400000</v>
      </c>
      <c r="Y138" s="44">
        <f t="shared" si="49"/>
        <v>336681.77</v>
      </c>
      <c r="Z138" s="44">
        <f t="shared" si="49"/>
        <v>0</v>
      </c>
      <c r="AA138" s="38" t="s">
        <v>501</v>
      </c>
      <c r="AB138" s="38" t="s">
        <v>501</v>
      </c>
      <c r="AC138" s="38" t="s">
        <v>501</v>
      </c>
    </row>
    <row r="139" spans="1:29" x14ac:dyDescent="0.3">
      <c r="A139">
        <v>1</v>
      </c>
      <c r="B139" s="40">
        <f>SUBTOTAL(9,$A$19:A139)</f>
        <v>91</v>
      </c>
      <c r="C139" s="46" t="s">
        <v>339</v>
      </c>
      <c r="D139" s="36">
        <f t="shared" ref="D139:D140" si="50">E139+F139+G139+H139+I139+J139+L139+N139+P139+R139+T139+U139+V139+W139+Y139+Z139+X139</f>
        <v>9457717.290000001</v>
      </c>
      <c r="E139" s="56">
        <v>0</v>
      </c>
      <c r="F139" s="56">
        <v>0</v>
      </c>
      <c r="G139" s="56">
        <v>0</v>
      </c>
      <c r="H139" s="56">
        <v>0</v>
      </c>
      <c r="I139" s="56">
        <v>0</v>
      </c>
      <c r="J139" s="56">
        <v>0</v>
      </c>
      <c r="K139" s="57">
        <v>0</v>
      </c>
      <c r="L139" s="56">
        <v>0</v>
      </c>
      <c r="M139" s="58">
        <v>666.25</v>
      </c>
      <c r="N139" s="44">
        <v>9120903.7300000004</v>
      </c>
      <c r="O139" s="56">
        <v>0</v>
      </c>
      <c r="P139" s="56">
        <v>0</v>
      </c>
      <c r="Q139" s="44">
        <v>0</v>
      </c>
      <c r="R139" s="44">
        <v>0</v>
      </c>
      <c r="S139" s="48">
        <v>0</v>
      </c>
      <c r="T139" s="48">
        <v>0</v>
      </c>
      <c r="U139" s="48">
        <v>0</v>
      </c>
      <c r="V139" s="48">
        <v>0</v>
      </c>
      <c r="W139" s="48">
        <v>0</v>
      </c>
      <c r="X139" s="48">
        <v>200000</v>
      </c>
      <c r="Y139" s="48">
        <f t="shared" ref="Y139:Y140" si="51">ROUND(N139*1.5%,2)</f>
        <v>136813.56</v>
      </c>
      <c r="Z139" s="48">
        <v>0</v>
      </c>
      <c r="AA139" s="45">
        <v>2026</v>
      </c>
      <c r="AB139" s="45">
        <v>2026</v>
      </c>
      <c r="AC139" s="45">
        <v>2026</v>
      </c>
    </row>
    <row r="140" spans="1:29" x14ac:dyDescent="0.3">
      <c r="A140">
        <v>1</v>
      </c>
      <c r="B140" s="40">
        <f>SUBTOTAL(9,$A$19:A140)</f>
        <v>92</v>
      </c>
      <c r="C140" s="46" t="s">
        <v>340</v>
      </c>
      <c r="D140" s="36">
        <f t="shared" si="50"/>
        <v>13724415.600000001</v>
      </c>
      <c r="E140" s="44">
        <v>0</v>
      </c>
      <c r="F140" s="44">
        <v>0</v>
      </c>
      <c r="G140" s="44">
        <v>0</v>
      </c>
      <c r="H140" s="44">
        <v>0</v>
      </c>
      <c r="I140" s="44">
        <v>0</v>
      </c>
      <c r="J140" s="44">
        <v>0</v>
      </c>
      <c r="K140" s="50">
        <v>0</v>
      </c>
      <c r="L140" s="44">
        <v>0</v>
      </c>
      <c r="M140" s="59">
        <v>1081.1300000000001</v>
      </c>
      <c r="N140" s="44">
        <v>13324547.390000001</v>
      </c>
      <c r="O140" s="44">
        <v>0</v>
      </c>
      <c r="P140" s="44">
        <v>0</v>
      </c>
      <c r="Q140" s="44">
        <v>0</v>
      </c>
      <c r="R140" s="44">
        <v>0</v>
      </c>
      <c r="S140" s="48">
        <v>0</v>
      </c>
      <c r="T140" s="48">
        <v>0</v>
      </c>
      <c r="U140" s="48">
        <v>0</v>
      </c>
      <c r="V140" s="48">
        <v>0</v>
      </c>
      <c r="W140" s="48">
        <v>0</v>
      </c>
      <c r="X140" s="48">
        <v>200000</v>
      </c>
      <c r="Y140" s="48">
        <f t="shared" si="51"/>
        <v>199868.21</v>
      </c>
      <c r="Z140" s="48">
        <v>0</v>
      </c>
      <c r="AA140" s="45">
        <v>2026</v>
      </c>
      <c r="AB140" s="45">
        <v>2026</v>
      </c>
      <c r="AC140" s="45">
        <v>2026</v>
      </c>
    </row>
    <row r="141" spans="1:29" x14ac:dyDescent="0.3">
      <c r="B141" s="39" t="s">
        <v>341</v>
      </c>
      <c r="C141" s="39"/>
      <c r="D141" s="44">
        <f>D142</f>
        <v>7380588.1100000003</v>
      </c>
      <c r="E141" s="44">
        <f t="shared" ref="E141:Z141" si="52">E142</f>
        <v>0</v>
      </c>
      <c r="F141" s="44">
        <f t="shared" si="52"/>
        <v>0</v>
      </c>
      <c r="G141" s="44">
        <f t="shared" si="52"/>
        <v>0</v>
      </c>
      <c r="H141" s="44">
        <f t="shared" si="52"/>
        <v>0</v>
      </c>
      <c r="I141" s="44">
        <f t="shared" si="52"/>
        <v>0</v>
      </c>
      <c r="J141" s="44">
        <f t="shared" si="52"/>
        <v>0</v>
      </c>
      <c r="K141" s="50">
        <f t="shared" si="52"/>
        <v>0</v>
      </c>
      <c r="L141" s="44">
        <f t="shared" si="52"/>
        <v>0</v>
      </c>
      <c r="M141" s="44">
        <f t="shared" si="52"/>
        <v>581.4</v>
      </c>
      <c r="N141" s="44">
        <f t="shared" si="52"/>
        <v>7074471.04</v>
      </c>
      <c r="O141" s="44">
        <f t="shared" si="52"/>
        <v>0</v>
      </c>
      <c r="P141" s="44">
        <f t="shared" si="52"/>
        <v>0</v>
      </c>
      <c r="Q141" s="44">
        <f t="shared" si="52"/>
        <v>0</v>
      </c>
      <c r="R141" s="44">
        <f t="shared" si="52"/>
        <v>0</v>
      </c>
      <c r="S141" s="44">
        <f t="shared" si="52"/>
        <v>0</v>
      </c>
      <c r="T141" s="44">
        <f t="shared" si="52"/>
        <v>0</v>
      </c>
      <c r="U141" s="44">
        <f t="shared" si="52"/>
        <v>0</v>
      </c>
      <c r="V141" s="44">
        <f t="shared" si="52"/>
        <v>0</v>
      </c>
      <c r="W141" s="44">
        <f t="shared" si="52"/>
        <v>0</v>
      </c>
      <c r="X141" s="44">
        <f t="shared" si="52"/>
        <v>200000</v>
      </c>
      <c r="Y141" s="44">
        <f t="shared" si="52"/>
        <v>106117.07</v>
      </c>
      <c r="Z141" s="44">
        <f t="shared" si="52"/>
        <v>0</v>
      </c>
      <c r="AA141" s="38" t="s">
        <v>501</v>
      </c>
      <c r="AB141" s="38" t="s">
        <v>501</v>
      </c>
      <c r="AC141" s="38" t="s">
        <v>501</v>
      </c>
    </row>
    <row r="142" spans="1:29" x14ac:dyDescent="0.3">
      <c r="A142">
        <v>1</v>
      </c>
      <c r="B142" s="40">
        <f>SUBTOTAL(9,$A$19:A142)</f>
        <v>93</v>
      </c>
      <c r="C142" s="46" t="s">
        <v>342</v>
      </c>
      <c r="D142" s="36">
        <f>E142+F142+G142+H142+I142+J142+L142+N142+P142+R142+T142+U142+V142+W142+Y142+Z142+X142</f>
        <v>7380588.1100000003</v>
      </c>
      <c r="E142" s="48">
        <v>0</v>
      </c>
      <c r="F142" s="48">
        <v>0</v>
      </c>
      <c r="G142" s="48">
        <v>0</v>
      </c>
      <c r="H142" s="48">
        <v>0</v>
      </c>
      <c r="I142" s="48">
        <v>0</v>
      </c>
      <c r="J142" s="48">
        <v>0</v>
      </c>
      <c r="K142" s="49">
        <v>0</v>
      </c>
      <c r="L142" s="48">
        <v>0</v>
      </c>
      <c r="M142" s="48">
        <v>581.4</v>
      </c>
      <c r="N142" s="44">
        <v>7074471.04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0</v>
      </c>
      <c r="U142" s="48">
        <v>0</v>
      </c>
      <c r="V142" s="48">
        <v>0</v>
      </c>
      <c r="W142" s="48">
        <v>0</v>
      </c>
      <c r="X142" s="48">
        <v>200000</v>
      </c>
      <c r="Y142" s="48">
        <f>ROUND(N142*1.5%,2)</f>
        <v>106117.07</v>
      </c>
      <c r="Z142" s="48">
        <v>0</v>
      </c>
      <c r="AA142" s="45">
        <v>2026</v>
      </c>
      <c r="AB142" s="45">
        <v>2026</v>
      </c>
      <c r="AC142" s="45">
        <v>2026</v>
      </c>
    </row>
    <row r="143" spans="1:29" x14ac:dyDescent="0.3">
      <c r="B143" s="39" t="s">
        <v>343</v>
      </c>
      <c r="C143" s="39"/>
      <c r="D143" s="44">
        <f>D144+D145+D146</f>
        <v>33846361</v>
      </c>
      <c r="E143" s="44">
        <f t="shared" ref="E143:Z143" si="53">E144+E145+E146</f>
        <v>0</v>
      </c>
      <c r="F143" s="44">
        <f t="shared" si="53"/>
        <v>0</v>
      </c>
      <c r="G143" s="44">
        <f t="shared" si="53"/>
        <v>0</v>
      </c>
      <c r="H143" s="44">
        <f t="shared" si="53"/>
        <v>0</v>
      </c>
      <c r="I143" s="44">
        <f t="shared" si="53"/>
        <v>0</v>
      </c>
      <c r="J143" s="44">
        <f t="shared" si="53"/>
        <v>0</v>
      </c>
      <c r="K143" s="50">
        <f t="shared" si="53"/>
        <v>0</v>
      </c>
      <c r="L143" s="44">
        <f t="shared" si="53"/>
        <v>0</v>
      </c>
      <c r="M143" s="44">
        <f t="shared" si="53"/>
        <v>1632.5</v>
      </c>
      <c r="N143" s="44">
        <f t="shared" si="53"/>
        <v>23262567.489999998</v>
      </c>
      <c r="O143" s="44">
        <f t="shared" si="53"/>
        <v>0</v>
      </c>
      <c r="P143" s="44">
        <f t="shared" si="53"/>
        <v>0</v>
      </c>
      <c r="Q143" s="44">
        <f t="shared" si="53"/>
        <v>763.5</v>
      </c>
      <c r="R143" s="44">
        <f t="shared" si="53"/>
        <v>9492467.9800000004</v>
      </c>
      <c r="S143" s="44">
        <f t="shared" si="53"/>
        <v>0</v>
      </c>
      <c r="T143" s="44">
        <f t="shared" si="53"/>
        <v>0</v>
      </c>
      <c r="U143" s="44">
        <f t="shared" si="53"/>
        <v>0</v>
      </c>
      <c r="V143" s="44">
        <f t="shared" si="53"/>
        <v>0</v>
      </c>
      <c r="W143" s="44">
        <f t="shared" si="53"/>
        <v>0</v>
      </c>
      <c r="X143" s="44">
        <f t="shared" si="53"/>
        <v>600000</v>
      </c>
      <c r="Y143" s="44">
        <f t="shared" si="53"/>
        <v>491325.52999999991</v>
      </c>
      <c r="Z143" s="44">
        <f t="shared" si="53"/>
        <v>0</v>
      </c>
      <c r="AA143" s="38" t="s">
        <v>501</v>
      </c>
      <c r="AB143" s="38" t="s">
        <v>501</v>
      </c>
      <c r="AC143" s="38" t="s">
        <v>501</v>
      </c>
    </row>
    <row r="144" spans="1:29" x14ac:dyDescent="0.3">
      <c r="A144">
        <v>1</v>
      </c>
      <c r="B144" s="40">
        <f>SUBTOTAL(9,$A$19:A144)</f>
        <v>94</v>
      </c>
      <c r="C144" s="46" t="s">
        <v>344</v>
      </c>
      <c r="D144" s="36">
        <f t="shared" ref="D144:D146" si="54">E144+F144+G144+H144+I144+J144+L144+N144+P144+R144+T144+U144+V144+W144+Y144+Z144+X144</f>
        <v>11221787</v>
      </c>
      <c r="E144" s="56">
        <v>0</v>
      </c>
      <c r="F144" s="56">
        <v>0</v>
      </c>
      <c r="G144" s="56">
        <v>0</v>
      </c>
      <c r="H144" s="56">
        <v>0</v>
      </c>
      <c r="I144" s="56">
        <v>0</v>
      </c>
      <c r="J144" s="56">
        <v>0</v>
      </c>
      <c r="K144" s="57">
        <v>0</v>
      </c>
      <c r="L144" s="56">
        <v>0</v>
      </c>
      <c r="M144" s="58">
        <v>625</v>
      </c>
      <c r="N144" s="44">
        <v>10858903.449999999</v>
      </c>
      <c r="O144" s="56">
        <v>0</v>
      </c>
      <c r="P144" s="56">
        <v>0</v>
      </c>
      <c r="Q144" s="44">
        <v>0</v>
      </c>
      <c r="R144" s="44">
        <v>0</v>
      </c>
      <c r="S144" s="48">
        <v>0</v>
      </c>
      <c r="T144" s="48">
        <v>0</v>
      </c>
      <c r="U144" s="48">
        <v>0</v>
      </c>
      <c r="V144" s="48">
        <v>0</v>
      </c>
      <c r="W144" s="48">
        <v>0</v>
      </c>
      <c r="X144" s="48">
        <v>200000</v>
      </c>
      <c r="Y144" s="48">
        <f>ROUND(N144*1.5%,2)</f>
        <v>162883.54999999999</v>
      </c>
      <c r="Z144" s="48">
        <v>0</v>
      </c>
      <c r="AA144" s="45">
        <v>2026</v>
      </c>
      <c r="AB144" s="45">
        <v>2026</v>
      </c>
      <c r="AC144" s="45">
        <v>2026</v>
      </c>
    </row>
    <row r="145" spans="1:29" x14ac:dyDescent="0.3">
      <c r="A145">
        <v>1</v>
      </c>
      <c r="B145" s="40">
        <f>SUBTOTAL(9,$A$19:A145)</f>
        <v>95</v>
      </c>
      <c r="C145" s="46" t="s">
        <v>345</v>
      </c>
      <c r="D145" s="36">
        <f t="shared" si="54"/>
        <v>9834855</v>
      </c>
      <c r="E145" s="56">
        <v>0</v>
      </c>
      <c r="F145" s="56">
        <v>0</v>
      </c>
      <c r="G145" s="56">
        <v>0</v>
      </c>
      <c r="H145" s="56">
        <v>0</v>
      </c>
      <c r="I145" s="56">
        <v>0</v>
      </c>
      <c r="J145" s="56">
        <v>0</v>
      </c>
      <c r="K145" s="57">
        <v>0</v>
      </c>
      <c r="L145" s="56">
        <v>0</v>
      </c>
      <c r="M145" s="58">
        <v>0</v>
      </c>
      <c r="N145" s="44">
        <v>0</v>
      </c>
      <c r="O145" s="56">
        <v>0</v>
      </c>
      <c r="P145" s="56">
        <v>0</v>
      </c>
      <c r="Q145" s="44">
        <v>763.5</v>
      </c>
      <c r="R145" s="44">
        <v>9492467.9800000004</v>
      </c>
      <c r="S145" s="48">
        <v>0</v>
      </c>
      <c r="T145" s="48">
        <v>0</v>
      </c>
      <c r="U145" s="48">
        <v>0</v>
      </c>
      <c r="V145" s="48">
        <v>0</v>
      </c>
      <c r="W145" s="48">
        <v>0</v>
      </c>
      <c r="X145" s="48">
        <v>200000</v>
      </c>
      <c r="Y145" s="48">
        <f>ROUND(R145*1.5%,2)</f>
        <v>142387.01999999999</v>
      </c>
      <c r="Z145" s="48">
        <v>0</v>
      </c>
      <c r="AA145" s="45">
        <v>2026</v>
      </c>
      <c r="AB145" s="45">
        <v>2026</v>
      </c>
      <c r="AC145" s="45">
        <v>2026</v>
      </c>
    </row>
    <row r="146" spans="1:29" x14ac:dyDescent="0.3">
      <c r="A146">
        <v>1</v>
      </c>
      <c r="B146" s="40">
        <f>SUBTOTAL(9,$A$19:A146)</f>
        <v>96</v>
      </c>
      <c r="C146" s="46" t="s">
        <v>346</v>
      </c>
      <c r="D146" s="36">
        <f t="shared" si="54"/>
        <v>12789719</v>
      </c>
      <c r="E146" s="44">
        <v>0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50">
        <v>0</v>
      </c>
      <c r="L146" s="44">
        <v>0</v>
      </c>
      <c r="M146" s="44">
        <v>1007.5</v>
      </c>
      <c r="N146" s="44">
        <v>12403664.039999999</v>
      </c>
      <c r="O146" s="44">
        <v>0</v>
      </c>
      <c r="P146" s="44">
        <v>0</v>
      </c>
      <c r="Q146" s="44">
        <v>0</v>
      </c>
      <c r="R146" s="44">
        <v>0</v>
      </c>
      <c r="S146" s="48">
        <v>0</v>
      </c>
      <c r="T146" s="48">
        <v>0</v>
      </c>
      <c r="U146" s="48">
        <v>0</v>
      </c>
      <c r="V146" s="48">
        <v>0</v>
      </c>
      <c r="W146" s="48">
        <v>0</v>
      </c>
      <c r="X146" s="48">
        <v>200000</v>
      </c>
      <c r="Y146" s="48">
        <f>ROUND(N146*1.5%,2)</f>
        <v>186054.96</v>
      </c>
      <c r="Z146" s="48">
        <v>0</v>
      </c>
      <c r="AA146" s="45">
        <v>2026</v>
      </c>
      <c r="AB146" s="45">
        <v>2026</v>
      </c>
      <c r="AC146" s="45">
        <v>2026</v>
      </c>
    </row>
    <row r="147" spans="1:29" x14ac:dyDescent="0.3">
      <c r="B147" s="39" t="s">
        <v>347</v>
      </c>
      <c r="C147" s="39"/>
      <c r="D147" s="44">
        <f>D148</f>
        <v>10220476.949999999</v>
      </c>
      <c r="E147" s="44">
        <f t="shared" ref="E147:Z147" si="55">E148</f>
        <v>0</v>
      </c>
      <c r="F147" s="44">
        <f t="shared" si="55"/>
        <v>0</v>
      </c>
      <c r="G147" s="44">
        <f t="shared" si="55"/>
        <v>0</v>
      </c>
      <c r="H147" s="44">
        <f t="shared" si="55"/>
        <v>0</v>
      </c>
      <c r="I147" s="44">
        <f t="shared" si="55"/>
        <v>0</v>
      </c>
      <c r="J147" s="44">
        <f t="shared" si="55"/>
        <v>0</v>
      </c>
      <c r="K147" s="50">
        <f t="shared" si="55"/>
        <v>0</v>
      </c>
      <c r="L147" s="44">
        <f t="shared" si="55"/>
        <v>0</v>
      </c>
      <c r="M147" s="44">
        <f t="shared" si="55"/>
        <v>805.11</v>
      </c>
      <c r="N147" s="44">
        <f t="shared" si="55"/>
        <v>9872391.0800000001</v>
      </c>
      <c r="O147" s="44">
        <f t="shared" si="55"/>
        <v>0</v>
      </c>
      <c r="P147" s="44">
        <f t="shared" si="55"/>
        <v>0</v>
      </c>
      <c r="Q147" s="44">
        <f t="shared" si="55"/>
        <v>0</v>
      </c>
      <c r="R147" s="44">
        <f t="shared" si="55"/>
        <v>0</v>
      </c>
      <c r="S147" s="44">
        <f t="shared" si="55"/>
        <v>0</v>
      </c>
      <c r="T147" s="44">
        <f t="shared" si="55"/>
        <v>0</v>
      </c>
      <c r="U147" s="44">
        <f t="shared" si="55"/>
        <v>0</v>
      </c>
      <c r="V147" s="44">
        <f t="shared" si="55"/>
        <v>0</v>
      </c>
      <c r="W147" s="44">
        <f t="shared" si="55"/>
        <v>0</v>
      </c>
      <c r="X147" s="44">
        <f t="shared" si="55"/>
        <v>200000</v>
      </c>
      <c r="Y147" s="44">
        <f t="shared" si="55"/>
        <v>148085.87</v>
      </c>
      <c r="Z147" s="44">
        <f t="shared" si="55"/>
        <v>0</v>
      </c>
      <c r="AA147" s="38" t="s">
        <v>501</v>
      </c>
      <c r="AB147" s="38" t="s">
        <v>501</v>
      </c>
      <c r="AC147" s="38" t="s">
        <v>501</v>
      </c>
    </row>
    <row r="148" spans="1:29" x14ac:dyDescent="0.3">
      <c r="A148">
        <v>1</v>
      </c>
      <c r="B148" s="40">
        <f>SUBTOTAL(9,$A$19:A148)</f>
        <v>97</v>
      </c>
      <c r="C148" s="46" t="s">
        <v>348</v>
      </c>
      <c r="D148" s="36">
        <f>E148+F148+G148+H148+I148+J148+L148+N148+P148+R148+T148+U148+V148+W148+Y148+Z148+X148</f>
        <v>10220476.949999999</v>
      </c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50">
        <v>0</v>
      </c>
      <c r="L148" s="44">
        <v>0</v>
      </c>
      <c r="M148" s="44">
        <v>805.11</v>
      </c>
      <c r="N148" s="44">
        <v>9872391.0800000001</v>
      </c>
      <c r="O148" s="44">
        <v>0</v>
      </c>
      <c r="P148" s="44">
        <v>0</v>
      </c>
      <c r="Q148" s="44">
        <v>0</v>
      </c>
      <c r="R148" s="44">
        <v>0</v>
      </c>
      <c r="S148" s="48">
        <v>0</v>
      </c>
      <c r="T148" s="48">
        <v>0</v>
      </c>
      <c r="U148" s="48">
        <v>0</v>
      </c>
      <c r="V148" s="48">
        <v>0</v>
      </c>
      <c r="W148" s="48">
        <v>0</v>
      </c>
      <c r="X148" s="48">
        <v>200000</v>
      </c>
      <c r="Y148" s="48">
        <f>ROUND(N148*1.5%,2)</f>
        <v>148085.87</v>
      </c>
      <c r="Z148" s="48">
        <v>0</v>
      </c>
      <c r="AA148" s="45">
        <v>2026</v>
      </c>
      <c r="AB148" s="45">
        <v>2026</v>
      </c>
      <c r="AC148" s="45">
        <v>2026</v>
      </c>
    </row>
    <row r="149" spans="1:29" x14ac:dyDescent="0.3">
      <c r="B149" s="39" t="s">
        <v>349</v>
      </c>
      <c r="C149" s="39"/>
      <c r="D149" s="44">
        <f>D150</f>
        <v>849363.02999999991</v>
      </c>
      <c r="E149" s="44">
        <f t="shared" ref="E149:Y149" si="56">E150</f>
        <v>314814.01</v>
      </c>
      <c r="F149" s="44">
        <f t="shared" si="56"/>
        <v>0</v>
      </c>
      <c r="G149" s="44">
        <f t="shared" si="56"/>
        <v>0</v>
      </c>
      <c r="H149" s="44">
        <f t="shared" si="56"/>
        <v>423474.69</v>
      </c>
      <c r="I149" s="44">
        <f t="shared" si="56"/>
        <v>0</v>
      </c>
      <c r="J149" s="44">
        <f t="shared" si="56"/>
        <v>0</v>
      </c>
      <c r="K149" s="50">
        <f t="shared" si="56"/>
        <v>0</v>
      </c>
      <c r="L149" s="44">
        <f t="shared" si="56"/>
        <v>0</v>
      </c>
      <c r="M149" s="44">
        <f t="shared" si="56"/>
        <v>0</v>
      </c>
      <c r="N149" s="44">
        <f t="shared" si="56"/>
        <v>0</v>
      </c>
      <c r="O149" s="44">
        <f t="shared" si="56"/>
        <v>0</v>
      </c>
      <c r="P149" s="44">
        <f t="shared" si="56"/>
        <v>0</v>
      </c>
      <c r="Q149" s="44">
        <f t="shared" si="56"/>
        <v>0</v>
      </c>
      <c r="R149" s="44">
        <f t="shared" si="56"/>
        <v>0</v>
      </c>
      <c r="S149" s="44">
        <f t="shared" si="56"/>
        <v>0</v>
      </c>
      <c r="T149" s="44">
        <f t="shared" si="56"/>
        <v>0</v>
      </c>
      <c r="U149" s="44">
        <f t="shared" si="56"/>
        <v>0</v>
      </c>
      <c r="V149" s="44">
        <f t="shared" si="56"/>
        <v>0</v>
      </c>
      <c r="W149" s="44">
        <f t="shared" si="56"/>
        <v>0</v>
      </c>
      <c r="X149" s="44">
        <f t="shared" si="56"/>
        <v>100000</v>
      </c>
      <c r="Y149" s="44">
        <f t="shared" si="56"/>
        <v>11074.33</v>
      </c>
      <c r="Z149" s="44">
        <f>Z150</f>
        <v>0</v>
      </c>
      <c r="AA149" s="38" t="s">
        <v>501</v>
      </c>
      <c r="AB149" s="38" t="s">
        <v>501</v>
      </c>
      <c r="AC149" s="38" t="s">
        <v>501</v>
      </c>
    </row>
    <row r="150" spans="1:29" x14ac:dyDescent="0.3">
      <c r="A150">
        <v>1</v>
      </c>
      <c r="B150" s="40">
        <f>SUBTOTAL(9,$A$19:A150)</f>
        <v>98</v>
      </c>
      <c r="C150" s="46" t="s">
        <v>350</v>
      </c>
      <c r="D150" s="36">
        <f>E150+F150+G150+H150+I150+J150+L150+N150+P150+R150+T150+U150+V150+W150+Y150+Z150+X150</f>
        <v>849363.02999999991</v>
      </c>
      <c r="E150" s="44">
        <v>314814.01</v>
      </c>
      <c r="F150" s="44">
        <v>0</v>
      </c>
      <c r="G150" s="44">
        <v>0</v>
      </c>
      <c r="H150" s="44">
        <v>423474.69</v>
      </c>
      <c r="I150" s="44">
        <v>0</v>
      </c>
      <c r="J150" s="44">
        <v>0</v>
      </c>
      <c r="K150" s="50">
        <v>0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  <c r="Q150" s="44">
        <v>0</v>
      </c>
      <c r="R150" s="44">
        <v>0</v>
      </c>
      <c r="S150" s="48">
        <v>0</v>
      </c>
      <c r="T150" s="48">
        <v>0</v>
      </c>
      <c r="U150" s="48">
        <v>0</v>
      </c>
      <c r="V150" s="48">
        <v>0</v>
      </c>
      <c r="W150" s="48">
        <v>0</v>
      </c>
      <c r="X150" s="48">
        <v>100000</v>
      </c>
      <c r="Y150" s="48">
        <f>ROUND(E150*1.5%,2)+ROUND(H150*1.5%,2)</f>
        <v>11074.33</v>
      </c>
      <c r="Z150" s="48">
        <v>0</v>
      </c>
      <c r="AA150" s="45">
        <v>2026</v>
      </c>
      <c r="AB150" s="45">
        <v>2026</v>
      </c>
      <c r="AC150" s="45">
        <v>2026</v>
      </c>
    </row>
    <row r="151" spans="1:29" x14ac:dyDescent="0.3">
      <c r="B151" s="39" t="s">
        <v>351</v>
      </c>
      <c r="C151" s="39"/>
      <c r="D151" s="44">
        <f>D152</f>
        <v>13659292.760000002</v>
      </c>
      <c r="E151" s="44">
        <f t="shared" ref="E151:Z151" si="57">E152</f>
        <v>0</v>
      </c>
      <c r="F151" s="44">
        <f t="shared" si="57"/>
        <v>0</v>
      </c>
      <c r="G151" s="44">
        <f t="shared" si="57"/>
        <v>0</v>
      </c>
      <c r="H151" s="44">
        <f t="shared" si="57"/>
        <v>0</v>
      </c>
      <c r="I151" s="44">
        <f t="shared" si="57"/>
        <v>0</v>
      </c>
      <c r="J151" s="44">
        <f t="shared" si="57"/>
        <v>0</v>
      </c>
      <c r="K151" s="50">
        <f t="shared" si="57"/>
        <v>0</v>
      </c>
      <c r="L151" s="44">
        <f t="shared" si="57"/>
        <v>0</v>
      </c>
      <c r="M151" s="44">
        <f t="shared" si="57"/>
        <v>1076</v>
      </c>
      <c r="N151" s="44">
        <f t="shared" si="57"/>
        <v>13260386.960000001</v>
      </c>
      <c r="O151" s="44">
        <f t="shared" si="57"/>
        <v>0</v>
      </c>
      <c r="P151" s="44">
        <f t="shared" si="57"/>
        <v>0</v>
      </c>
      <c r="Q151" s="44">
        <f t="shared" si="57"/>
        <v>0</v>
      </c>
      <c r="R151" s="44">
        <f t="shared" si="57"/>
        <v>0</v>
      </c>
      <c r="S151" s="44">
        <f t="shared" si="57"/>
        <v>0</v>
      </c>
      <c r="T151" s="44">
        <f t="shared" si="57"/>
        <v>0</v>
      </c>
      <c r="U151" s="44">
        <f t="shared" si="57"/>
        <v>0</v>
      </c>
      <c r="V151" s="44">
        <f t="shared" si="57"/>
        <v>0</v>
      </c>
      <c r="W151" s="44">
        <f t="shared" si="57"/>
        <v>0</v>
      </c>
      <c r="X151" s="44">
        <f t="shared" si="57"/>
        <v>200000</v>
      </c>
      <c r="Y151" s="44">
        <f t="shared" si="57"/>
        <v>198905.8</v>
      </c>
      <c r="Z151" s="44">
        <f t="shared" si="57"/>
        <v>0</v>
      </c>
      <c r="AA151" s="38" t="s">
        <v>501</v>
      </c>
      <c r="AB151" s="38" t="s">
        <v>501</v>
      </c>
      <c r="AC151" s="38" t="s">
        <v>501</v>
      </c>
    </row>
    <row r="152" spans="1:29" x14ac:dyDescent="0.3">
      <c r="A152">
        <v>1</v>
      </c>
      <c r="B152" s="40">
        <f>SUBTOTAL(9,$A$19:A152)</f>
        <v>99</v>
      </c>
      <c r="C152" s="46" t="s">
        <v>352</v>
      </c>
      <c r="D152" s="36">
        <f>E152+F152+G152+H152+I152+J152+L152+N152+P152+R152+T152+U152+V152+W152+Y152+Z152+X152</f>
        <v>13659292.760000002</v>
      </c>
      <c r="E152" s="56">
        <v>0</v>
      </c>
      <c r="F152" s="56">
        <v>0</v>
      </c>
      <c r="G152" s="56">
        <v>0</v>
      </c>
      <c r="H152" s="56">
        <v>0</v>
      </c>
      <c r="I152" s="56">
        <v>0</v>
      </c>
      <c r="J152" s="56">
        <v>0</v>
      </c>
      <c r="K152" s="57">
        <v>0</v>
      </c>
      <c r="L152" s="56">
        <v>0</v>
      </c>
      <c r="M152" s="44">
        <v>1076</v>
      </c>
      <c r="N152" s="44">
        <v>13260386.960000001</v>
      </c>
      <c r="O152" s="56">
        <v>0</v>
      </c>
      <c r="P152" s="56">
        <v>0</v>
      </c>
      <c r="Q152" s="44">
        <v>0</v>
      </c>
      <c r="R152" s="44">
        <v>0</v>
      </c>
      <c r="S152" s="48">
        <v>0</v>
      </c>
      <c r="T152" s="48">
        <v>0</v>
      </c>
      <c r="U152" s="48">
        <v>0</v>
      </c>
      <c r="V152" s="48">
        <v>0</v>
      </c>
      <c r="W152" s="48">
        <v>0</v>
      </c>
      <c r="X152" s="48">
        <v>200000</v>
      </c>
      <c r="Y152" s="48">
        <f>ROUND(N152*1.5%,2)</f>
        <v>198905.8</v>
      </c>
      <c r="Z152" s="48">
        <v>0</v>
      </c>
      <c r="AA152" s="45">
        <v>2026</v>
      </c>
      <c r="AB152" s="45">
        <v>2026</v>
      </c>
      <c r="AC152" s="45">
        <v>2026</v>
      </c>
    </row>
    <row r="153" spans="1:29" x14ac:dyDescent="0.3">
      <c r="B153" s="39" t="s">
        <v>353</v>
      </c>
      <c r="C153" s="60"/>
      <c r="D153" s="44">
        <f>D154</f>
        <v>11855490</v>
      </c>
      <c r="E153" s="44">
        <f t="shared" ref="E153:Z153" si="58">E154</f>
        <v>0</v>
      </c>
      <c r="F153" s="44">
        <f t="shared" si="58"/>
        <v>0</v>
      </c>
      <c r="G153" s="44">
        <f t="shared" si="58"/>
        <v>0</v>
      </c>
      <c r="H153" s="44">
        <f t="shared" si="58"/>
        <v>0</v>
      </c>
      <c r="I153" s="44">
        <f t="shared" si="58"/>
        <v>1619152.71</v>
      </c>
      <c r="J153" s="44">
        <f t="shared" si="58"/>
        <v>0</v>
      </c>
      <c r="K153" s="50">
        <f t="shared" si="58"/>
        <v>0</v>
      </c>
      <c r="L153" s="44">
        <f t="shared" si="58"/>
        <v>0</v>
      </c>
      <c r="M153" s="44">
        <f t="shared" si="58"/>
        <v>752.2</v>
      </c>
      <c r="N153" s="44">
        <f t="shared" si="58"/>
        <v>9765566.5</v>
      </c>
      <c r="O153" s="44">
        <f t="shared" si="58"/>
        <v>0</v>
      </c>
      <c r="P153" s="44">
        <f t="shared" si="58"/>
        <v>0</v>
      </c>
      <c r="Q153" s="44">
        <f t="shared" si="58"/>
        <v>0</v>
      </c>
      <c r="R153" s="44">
        <f t="shared" si="58"/>
        <v>0</v>
      </c>
      <c r="S153" s="44">
        <f t="shared" si="58"/>
        <v>0</v>
      </c>
      <c r="T153" s="44">
        <f t="shared" si="58"/>
        <v>0</v>
      </c>
      <c r="U153" s="44">
        <f t="shared" si="58"/>
        <v>0</v>
      </c>
      <c r="V153" s="44">
        <f t="shared" si="58"/>
        <v>0</v>
      </c>
      <c r="W153" s="44">
        <f t="shared" si="58"/>
        <v>0</v>
      </c>
      <c r="X153" s="44">
        <f t="shared" si="58"/>
        <v>300000</v>
      </c>
      <c r="Y153" s="44">
        <f t="shared" si="58"/>
        <v>170770.79</v>
      </c>
      <c r="Z153" s="44">
        <f t="shared" si="58"/>
        <v>0</v>
      </c>
      <c r="AA153" s="38" t="s">
        <v>501</v>
      </c>
      <c r="AB153" s="38" t="s">
        <v>501</v>
      </c>
      <c r="AC153" s="38" t="s">
        <v>501</v>
      </c>
    </row>
    <row r="154" spans="1:29" x14ac:dyDescent="0.3">
      <c r="A154">
        <v>1</v>
      </c>
      <c r="B154" s="40">
        <f>SUBTOTAL(9,$A$19:A154)</f>
        <v>100</v>
      </c>
      <c r="C154" s="46" t="s">
        <v>354</v>
      </c>
      <c r="D154" s="36">
        <f>E154+F154+G154+H154+I154+J154+L154+N154+P154+R154+T154+U154+V154+W154+Y154+Z154+X154</f>
        <v>11855490</v>
      </c>
      <c r="E154" s="48">
        <v>0</v>
      </c>
      <c r="F154" s="48">
        <v>0</v>
      </c>
      <c r="G154" s="48">
        <v>0</v>
      </c>
      <c r="H154" s="48">
        <v>0</v>
      </c>
      <c r="I154" s="48">
        <v>1619152.71</v>
      </c>
      <c r="J154" s="48">
        <v>0</v>
      </c>
      <c r="K154" s="49">
        <v>0</v>
      </c>
      <c r="L154" s="48">
        <v>0</v>
      </c>
      <c r="M154" s="48">
        <v>752.2</v>
      </c>
      <c r="N154" s="44">
        <v>9765566.5</v>
      </c>
      <c r="O154" s="48">
        <v>0</v>
      </c>
      <c r="P154" s="48">
        <v>0</v>
      </c>
      <c r="Q154" s="48">
        <v>0</v>
      </c>
      <c r="R154" s="48">
        <v>0</v>
      </c>
      <c r="S154" s="48">
        <v>0</v>
      </c>
      <c r="T154" s="48">
        <v>0</v>
      </c>
      <c r="U154" s="48">
        <v>0</v>
      </c>
      <c r="V154" s="48">
        <v>0</v>
      </c>
      <c r="W154" s="48">
        <v>0</v>
      </c>
      <c r="X154" s="48">
        <v>300000</v>
      </c>
      <c r="Y154" s="48">
        <f>ROUND(N154*1.5%,2)+ROUND(I154*1.5%,2)</f>
        <v>170770.79</v>
      </c>
      <c r="Z154" s="48">
        <v>0</v>
      </c>
      <c r="AA154" s="45">
        <v>2026</v>
      </c>
      <c r="AB154" s="45">
        <v>2026</v>
      </c>
      <c r="AC154" s="45">
        <v>2026</v>
      </c>
    </row>
    <row r="155" spans="1:29" x14ac:dyDescent="0.3">
      <c r="B155" s="34" t="s">
        <v>273</v>
      </c>
      <c r="C155" s="34"/>
      <c r="D155" s="7">
        <f>D156</f>
        <v>5480018.8700000001</v>
      </c>
      <c r="E155" s="48">
        <f t="shared" ref="E155:Z155" si="59">E156</f>
        <v>0</v>
      </c>
      <c r="F155" s="48">
        <f t="shared" si="59"/>
        <v>0</v>
      </c>
      <c r="G155" s="48">
        <f t="shared" si="59"/>
        <v>0</v>
      </c>
      <c r="H155" s="48">
        <f t="shared" si="59"/>
        <v>0</v>
      </c>
      <c r="I155" s="48">
        <f t="shared" si="59"/>
        <v>0</v>
      </c>
      <c r="J155" s="48">
        <f t="shared" si="59"/>
        <v>0</v>
      </c>
      <c r="K155" s="49">
        <f t="shared" si="59"/>
        <v>0</v>
      </c>
      <c r="L155" s="48">
        <f t="shared" si="59"/>
        <v>0</v>
      </c>
      <c r="M155" s="48">
        <f t="shared" si="59"/>
        <v>437</v>
      </c>
      <c r="N155" s="48">
        <f t="shared" si="59"/>
        <v>5201989.03</v>
      </c>
      <c r="O155" s="48">
        <f t="shared" si="59"/>
        <v>0</v>
      </c>
      <c r="P155" s="48">
        <f t="shared" si="59"/>
        <v>0</v>
      </c>
      <c r="Q155" s="48">
        <f t="shared" si="59"/>
        <v>0</v>
      </c>
      <c r="R155" s="48">
        <f t="shared" si="59"/>
        <v>0</v>
      </c>
      <c r="S155" s="48">
        <f t="shared" si="59"/>
        <v>0</v>
      </c>
      <c r="T155" s="48">
        <f t="shared" si="59"/>
        <v>0</v>
      </c>
      <c r="U155" s="48">
        <f t="shared" si="59"/>
        <v>0</v>
      </c>
      <c r="V155" s="48">
        <f t="shared" si="59"/>
        <v>0</v>
      </c>
      <c r="W155" s="48">
        <f t="shared" si="59"/>
        <v>0</v>
      </c>
      <c r="X155" s="48">
        <f t="shared" si="59"/>
        <v>200000</v>
      </c>
      <c r="Y155" s="48">
        <f t="shared" si="59"/>
        <v>78029.84</v>
      </c>
      <c r="Z155" s="48">
        <f t="shared" si="59"/>
        <v>0</v>
      </c>
      <c r="AA155" s="38" t="s">
        <v>501</v>
      </c>
      <c r="AB155" s="38" t="s">
        <v>501</v>
      </c>
      <c r="AC155" s="38" t="s">
        <v>501</v>
      </c>
    </row>
    <row r="156" spans="1:29" x14ac:dyDescent="0.3">
      <c r="A156">
        <v>1</v>
      </c>
      <c r="B156" s="40">
        <f>SUBTOTAL(9,$A$19:A156)</f>
        <v>101</v>
      </c>
      <c r="C156" s="46" t="s">
        <v>270</v>
      </c>
      <c r="D156" s="44">
        <f>E156+F156+G156+H156+I156+J156+L156+N156+P156+R156+T156+U156+V156+W156+X156+Y156+Z156</f>
        <v>5480018.8700000001</v>
      </c>
      <c r="E156" s="48">
        <v>0</v>
      </c>
      <c r="F156" s="48">
        <v>0</v>
      </c>
      <c r="G156" s="48">
        <v>0</v>
      </c>
      <c r="H156" s="48">
        <v>0</v>
      </c>
      <c r="I156" s="48">
        <v>0</v>
      </c>
      <c r="J156" s="48">
        <v>0</v>
      </c>
      <c r="K156" s="49">
        <v>0</v>
      </c>
      <c r="L156" s="48">
        <v>0</v>
      </c>
      <c r="M156" s="58">
        <v>437</v>
      </c>
      <c r="N156" s="61">
        <v>5201989.03</v>
      </c>
      <c r="O156" s="48">
        <v>0</v>
      </c>
      <c r="P156" s="48">
        <v>0</v>
      </c>
      <c r="Q156" s="48">
        <v>0</v>
      </c>
      <c r="R156" s="48">
        <v>0</v>
      </c>
      <c r="S156" s="48">
        <v>0</v>
      </c>
      <c r="T156" s="48">
        <v>0</v>
      </c>
      <c r="U156" s="48">
        <v>0</v>
      </c>
      <c r="V156" s="48">
        <v>0</v>
      </c>
      <c r="W156" s="48">
        <v>0</v>
      </c>
      <c r="X156" s="61">
        <v>200000</v>
      </c>
      <c r="Y156" s="61">
        <f>ROUND(N156*1.5%,2)</f>
        <v>78029.84</v>
      </c>
      <c r="Z156" s="48">
        <v>0</v>
      </c>
      <c r="AA156" s="45">
        <v>2026</v>
      </c>
      <c r="AB156" s="45">
        <v>2026</v>
      </c>
      <c r="AC156" s="45">
        <v>2026</v>
      </c>
    </row>
    <row r="157" spans="1:29" x14ac:dyDescent="0.3">
      <c r="B157" s="34" t="s">
        <v>291</v>
      </c>
      <c r="C157" s="34"/>
      <c r="D157" s="7">
        <f>SUM(D158:D163)</f>
        <v>36563949.649999999</v>
      </c>
      <c r="E157" s="48">
        <f t="shared" ref="E157:Z157" si="60">SUM(E158:E163)</f>
        <v>0</v>
      </c>
      <c r="F157" s="48">
        <f t="shared" si="60"/>
        <v>0</v>
      </c>
      <c r="G157" s="48">
        <f t="shared" si="60"/>
        <v>0</v>
      </c>
      <c r="H157" s="48">
        <f t="shared" si="60"/>
        <v>0</v>
      </c>
      <c r="I157" s="48">
        <f t="shared" si="60"/>
        <v>0</v>
      </c>
      <c r="J157" s="48">
        <f t="shared" si="60"/>
        <v>0</v>
      </c>
      <c r="K157" s="49">
        <f t="shared" si="60"/>
        <v>0</v>
      </c>
      <c r="L157" s="48">
        <f t="shared" si="60"/>
        <v>0</v>
      </c>
      <c r="M157" s="48">
        <f t="shared" si="60"/>
        <v>2880.2962589999997</v>
      </c>
      <c r="N157" s="48">
        <f t="shared" si="60"/>
        <v>34989112.960000001</v>
      </c>
      <c r="O157" s="48">
        <f t="shared" si="60"/>
        <v>0</v>
      </c>
      <c r="P157" s="48">
        <f t="shared" si="60"/>
        <v>0</v>
      </c>
      <c r="Q157" s="48">
        <f t="shared" si="60"/>
        <v>0</v>
      </c>
      <c r="R157" s="48">
        <f t="shared" si="60"/>
        <v>0</v>
      </c>
      <c r="S157" s="48">
        <f t="shared" si="60"/>
        <v>0</v>
      </c>
      <c r="T157" s="48">
        <f t="shared" si="60"/>
        <v>0</v>
      </c>
      <c r="U157" s="48">
        <f t="shared" si="60"/>
        <v>0</v>
      </c>
      <c r="V157" s="48">
        <f t="shared" si="60"/>
        <v>0</v>
      </c>
      <c r="W157" s="48">
        <f t="shared" si="60"/>
        <v>0</v>
      </c>
      <c r="X157" s="48">
        <f t="shared" si="60"/>
        <v>1050000</v>
      </c>
      <c r="Y157" s="48">
        <f t="shared" si="60"/>
        <v>524836.69000000006</v>
      </c>
      <c r="Z157" s="48">
        <f t="shared" si="60"/>
        <v>0</v>
      </c>
      <c r="AA157" s="38" t="s">
        <v>501</v>
      </c>
      <c r="AB157" s="38" t="s">
        <v>501</v>
      </c>
      <c r="AC157" s="38" t="s">
        <v>501</v>
      </c>
    </row>
    <row r="158" spans="1:29" x14ac:dyDescent="0.3">
      <c r="A158">
        <v>1</v>
      </c>
      <c r="B158" s="40">
        <f>SUBTOTAL(9,$A$19:A158)</f>
        <v>102</v>
      </c>
      <c r="C158" s="46" t="s">
        <v>276</v>
      </c>
      <c r="D158" s="36">
        <f t="shared" ref="D158:D163" si="61">E158+F158+G158+H158+I158+J158+L158+N158+P158+R158+T158+U158+V158+W158+Y158+Z158+X158</f>
        <v>7748728.9100000001</v>
      </c>
      <c r="E158" s="48">
        <v>0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9">
        <v>0</v>
      </c>
      <c r="L158" s="48">
        <v>0</v>
      </c>
      <c r="M158" s="61">
        <v>610.4</v>
      </c>
      <c r="N158" s="44">
        <v>7437171.3399999999</v>
      </c>
      <c r="O158" s="48">
        <v>0</v>
      </c>
      <c r="P158" s="48">
        <v>0</v>
      </c>
      <c r="Q158" s="48">
        <v>0</v>
      </c>
      <c r="R158" s="48">
        <v>0</v>
      </c>
      <c r="S158" s="48">
        <v>0</v>
      </c>
      <c r="T158" s="48">
        <v>0</v>
      </c>
      <c r="U158" s="48">
        <v>0</v>
      </c>
      <c r="V158" s="48">
        <v>0</v>
      </c>
      <c r="W158" s="48">
        <v>0</v>
      </c>
      <c r="X158" s="48">
        <v>200000</v>
      </c>
      <c r="Y158" s="48">
        <f t="shared" ref="Y158:Y163" si="62">ROUND(N158*1.5%,2)</f>
        <v>111557.57</v>
      </c>
      <c r="Z158" s="48">
        <v>0</v>
      </c>
      <c r="AA158" s="45">
        <v>2026</v>
      </c>
      <c r="AB158" s="45">
        <v>2026</v>
      </c>
      <c r="AC158" s="45">
        <v>2026</v>
      </c>
    </row>
    <row r="159" spans="1:29" x14ac:dyDescent="0.3">
      <c r="A159">
        <v>1</v>
      </c>
      <c r="B159" s="40">
        <f>SUBTOTAL(9,$A$19:A159)</f>
        <v>103</v>
      </c>
      <c r="C159" s="46" t="s">
        <v>277</v>
      </c>
      <c r="D159" s="36">
        <f t="shared" si="61"/>
        <v>4835973.58</v>
      </c>
      <c r="E159" s="48">
        <v>0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9">
        <v>0</v>
      </c>
      <c r="L159" s="48">
        <v>0</v>
      </c>
      <c r="M159" s="61">
        <v>380.95</v>
      </c>
      <c r="N159" s="44">
        <v>4616722.74</v>
      </c>
      <c r="O159" s="48">
        <v>0</v>
      </c>
      <c r="P159" s="48">
        <v>0</v>
      </c>
      <c r="Q159" s="48">
        <v>0</v>
      </c>
      <c r="R159" s="48">
        <v>0</v>
      </c>
      <c r="S159" s="48">
        <v>0</v>
      </c>
      <c r="T159" s="48">
        <v>0</v>
      </c>
      <c r="U159" s="48">
        <v>0</v>
      </c>
      <c r="V159" s="48">
        <v>0</v>
      </c>
      <c r="W159" s="48">
        <v>0</v>
      </c>
      <c r="X159" s="48">
        <v>150000</v>
      </c>
      <c r="Y159" s="48">
        <f t="shared" si="62"/>
        <v>69250.84</v>
      </c>
      <c r="Z159" s="48">
        <v>0</v>
      </c>
      <c r="AA159" s="45">
        <v>2026</v>
      </c>
      <c r="AB159" s="45">
        <v>2026</v>
      </c>
      <c r="AC159" s="45">
        <v>2026</v>
      </c>
    </row>
    <row r="160" spans="1:29" x14ac:dyDescent="0.3">
      <c r="A160">
        <v>1</v>
      </c>
      <c r="B160" s="40">
        <f>SUBTOTAL(9,$A$19:A160)</f>
        <v>104</v>
      </c>
      <c r="C160" s="46" t="s">
        <v>278</v>
      </c>
      <c r="D160" s="36">
        <f t="shared" si="61"/>
        <v>4028428.31</v>
      </c>
      <c r="E160" s="48">
        <v>0</v>
      </c>
      <c r="F160" s="48">
        <v>0</v>
      </c>
      <c r="G160" s="48">
        <v>0</v>
      </c>
      <c r="H160" s="48">
        <v>0</v>
      </c>
      <c r="I160" s="48">
        <v>0</v>
      </c>
      <c r="J160" s="48">
        <v>0</v>
      </c>
      <c r="K160" s="49">
        <v>0</v>
      </c>
      <c r="L160" s="48">
        <v>0</v>
      </c>
      <c r="M160" s="61">
        <v>317.33625899999998</v>
      </c>
      <c r="N160" s="44">
        <v>3821111.64</v>
      </c>
      <c r="O160" s="48">
        <v>0</v>
      </c>
      <c r="P160" s="48">
        <v>0</v>
      </c>
      <c r="Q160" s="48">
        <v>0</v>
      </c>
      <c r="R160" s="48">
        <v>0</v>
      </c>
      <c r="S160" s="48">
        <v>0</v>
      </c>
      <c r="T160" s="48">
        <v>0</v>
      </c>
      <c r="U160" s="48">
        <v>0</v>
      </c>
      <c r="V160" s="48">
        <v>0</v>
      </c>
      <c r="W160" s="48">
        <v>0</v>
      </c>
      <c r="X160" s="48">
        <v>150000</v>
      </c>
      <c r="Y160" s="48">
        <f t="shared" si="62"/>
        <v>57316.67</v>
      </c>
      <c r="Z160" s="48">
        <v>0</v>
      </c>
      <c r="AA160" s="45">
        <v>2026</v>
      </c>
      <c r="AB160" s="45">
        <v>2026</v>
      </c>
      <c r="AC160" s="45">
        <v>2026</v>
      </c>
    </row>
    <row r="161" spans="1:29" x14ac:dyDescent="0.3">
      <c r="A161">
        <v>1</v>
      </c>
      <c r="B161" s="40">
        <f>SUBTOTAL(9,$A$19:A161)</f>
        <v>105</v>
      </c>
      <c r="C161" s="46" t="s">
        <v>279</v>
      </c>
      <c r="D161" s="36">
        <f t="shared" si="61"/>
        <v>6541227.1099999994</v>
      </c>
      <c r="E161" s="48">
        <v>0</v>
      </c>
      <c r="F161" s="48">
        <v>0</v>
      </c>
      <c r="G161" s="48">
        <v>0</v>
      </c>
      <c r="H161" s="48">
        <v>0</v>
      </c>
      <c r="I161" s="48">
        <v>0</v>
      </c>
      <c r="J161" s="48">
        <v>0</v>
      </c>
      <c r="K161" s="49">
        <v>0</v>
      </c>
      <c r="L161" s="48">
        <v>0</v>
      </c>
      <c r="M161" s="61">
        <v>515.28</v>
      </c>
      <c r="N161" s="44">
        <v>6247514.3899999997</v>
      </c>
      <c r="O161" s="48">
        <v>0</v>
      </c>
      <c r="P161" s="48">
        <v>0</v>
      </c>
      <c r="Q161" s="48">
        <v>0</v>
      </c>
      <c r="R161" s="48">
        <v>0</v>
      </c>
      <c r="S161" s="48">
        <v>0</v>
      </c>
      <c r="T161" s="48">
        <v>0</v>
      </c>
      <c r="U161" s="48">
        <v>0</v>
      </c>
      <c r="V161" s="48">
        <v>0</v>
      </c>
      <c r="W161" s="48">
        <v>0</v>
      </c>
      <c r="X161" s="48">
        <v>200000</v>
      </c>
      <c r="Y161" s="48">
        <f t="shared" si="62"/>
        <v>93712.72</v>
      </c>
      <c r="Z161" s="48">
        <v>0</v>
      </c>
      <c r="AA161" s="45">
        <v>2026</v>
      </c>
      <c r="AB161" s="45">
        <v>2026</v>
      </c>
      <c r="AC161" s="45">
        <v>2026</v>
      </c>
    </row>
    <row r="162" spans="1:29" x14ac:dyDescent="0.3">
      <c r="A162">
        <v>1</v>
      </c>
      <c r="B162" s="40">
        <f>SUBTOTAL(9,$A$19:A162)</f>
        <v>106</v>
      </c>
      <c r="C162" s="46" t="s">
        <v>280</v>
      </c>
      <c r="D162" s="36">
        <f t="shared" si="61"/>
        <v>4048279.24</v>
      </c>
      <c r="E162" s="48">
        <v>0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9">
        <v>0</v>
      </c>
      <c r="L162" s="48">
        <v>0</v>
      </c>
      <c r="M162" s="61">
        <v>318.89999999999998</v>
      </c>
      <c r="N162" s="44">
        <v>3840669.2</v>
      </c>
      <c r="O162" s="48">
        <v>0</v>
      </c>
      <c r="P162" s="48">
        <v>0</v>
      </c>
      <c r="Q162" s="48">
        <v>0</v>
      </c>
      <c r="R162" s="48">
        <v>0</v>
      </c>
      <c r="S162" s="48">
        <v>0</v>
      </c>
      <c r="T162" s="48">
        <v>0</v>
      </c>
      <c r="U162" s="48">
        <v>0</v>
      </c>
      <c r="V162" s="48">
        <v>0</v>
      </c>
      <c r="W162" s="48">
        <v>0</v>
      </c>
      <c r="X162" s="48">
        <v>150000</v>
      </c>
      <c r="Y162" s="48">
        <f t="shared" si="62"/>
        <v>57610.04</v>
      </c>
      <c r="Z162" s="48">
        <v>0</v>
      </c>
      <c r="AA162" s="45">
        <v>2026</v>
      </c>
      <c r="AB162" s="45">
        <v>2026</v>
      </c>
      <c r="AC162" s="45">
        <v>2026</v>
      </c>
    </row>
    <row r="163" spans="1:29" x14ac:dyDescent="0.3">
      <c r="A163">
        <v>1</v>
      </c>
      <c r="B163" s="40">
        <f>SUBTOTAL(9,$A$19:A163)</f>
        <v>107</v>
      </c>
      <c r="C163" s="46" t="s">
        <v>281</v>
      </c>
      <c r="D163" s="36">
        <f t="shared" si="61"/>
        <v>9361312.5</v>
      </c>
      <c r="E163" s="48">
        <v>0</v>
      </c>
      <c r="F163" s="48">
        <v>0</v>
      </c>
      <c r="G163" s="48">
        <v>0</v>
      </c>
      <c r="H163" s="48">
        <v>0</v>
      </c>
      <c r="I163" s="48">
        <v>0</v>
      </c>
      <c r="J163" s="48">
        <v>0</v>
      </c>
      <c r="K163" s="49">
        <v>0</v>
      </c>
      <c r="L163" s="48">
        <v>0</v>
      </c>
      <c r="M163" s="61">
        <v>737.43</v>
      </c>
      <c r="N163" s="44">
        <v>9025923.6500000004</v>
      </c>
      <c r="O163" s="48">
        <v>0</v>
      </c>
      <c r="P163" s="48">
        <v>0</v>
      </c>
      <c r="Q163" s="48">
        <v>0</v>
      </c>
      <c r="R163" s="48">
        <v>0</v>
      </c>
      <c r="S163" s="48">
        <v>0</v>
      </c>
      <c r="T163" s="48">
        <v>0</v>
      </c>
      <c r="U163" s="48">
        <v>0</v>
      </c>
      <c r="V163" s="48">
        <v>0</v>
      </c>
      <c r="W163" s="48">
        <v>0</v>
      </c>
      <c r="X163" s="48">
        <v>200000</v>
      </c>
      <c r="Y163" s="48">
        <f t="shared" si="62"/>
        <v>135388.85</v>
      </c>
      <c r="Z163" s="48">
        <v>0</v>
      </c>
      <c r="AA163" s="45">
        <v>2026</v>
      </c>
      <c r="AB163" s="45">
        <v>2026</v>
      </c>
      <c r="AC163" s="45">
        <v>2026</v>
      </c>
    </row>
    <row r="164" spans="1:29" x14ac:dyDescent="0.3">
      <c r="B164" s="34" t="s">
        <v>293</v>
      </c>
      <c r="C164" s="34"/>
      <c r="D164" s="7">
        <f>D165</f>
        <v>6080670.29</v>
      </c>
      <c r="E164" s="48">
        <f t="shared" ref="E164:Z164" si="63">E165</f>
        <v>0</v>
      </c>
      <c r="F164" s="48">
        <f t="shared" si="63"/>
        <v>0</v>
      </c>
      <c r="G164" s="48">
        <f t="shared" si="63"/>
        <v>0</v>
      </c>
      <c r="H164" s="48">
        <f t="shared" si="63"/>
        <v>0</v>
      </c>
      <c r="I164" s="48">
        <f t="shared" si="63"/>
        <v>0</v>
      </c>
      <c r="J164" s="48">
        <f t="shared" si="63"/>
        <v>0</v>
      </c>
      <c r="K164" s="49">
        <f t="shared" si="63"/>
        <v>0</v>
      </c>
      <c r="L164" s="48">
        <f t="shared" si="63"/>
        <v>0</v>
      </c>
      <c r="M164" s="48">
        <f t="shared" si="63"/>
        <v>479</v>
      </c>
      <c r="N164" s="48">
        <f t="shared" si="63"/>
        <v>5990808.1699999999</v>
      </c>
      <c r="O164" s="48">
        <f t="shared" si="63"/>
        <v>0</v>
      </c>
      <c r="P164" s="48">
        <f t="shared" si="63"/>
        <v>0</v>
      </c>
      <c r="Q164" s="48">
        <f t="shared" si="63"/>
        <v>0</v>
      </c>
      <c r="R164" s="48">
        <f t="shared" si="63"/>
        <v>0</v>
      </c>
      <c r="S164" s="48">
        <f t="shared" si="63"/>
        <v>0</v>
      </c>
      <c r="T164" s="48">
        <f t="shared" si="63"/>
        <v>0</v>
      </c>
      <c r="U164" s="48">
        <f t="shared" si="63"/>
        <v>0</v>
      </c>
      <c r="V164" s="48">
        <f t="shared" si="63"/>
        <v>0</v>
      </c>
      <c r="W164" s="48">
        <f t="shared" si="63"/>
        <v>0</v>
      </c>
      <c r="X164" s="48">
        <f t="shared" si="63"/>
        <v>0</v>
      </c>
      <c r="Y164" s="48">
        <f t="shared" si="63"/>
        <v>89862.12</v>
      </c>
      <c r="Z164" s="48">
        <f t="shared" si="63"/>
        <v>0</v>
      </c>
      <c r="AA164" s="38" t="s">
        <v>501</v>
      </c>
      <c r="AB164" s="38" t="s">
        <v>501</v>
      </c>
      <c r="AC164" s="38" t="s">
        <v>501</v>
      </c>
    </row>
    <row r="165" spans="1:29" x14ac:dyDescent="0.3">
      <c r="A165">
        <v>1</v>
      </c>
      <c r="B165" s="40">
        <f>SUBTOTAL(9,$A$19:A165)</f>
        <v>108</v>
      </c>
      <c r="C165" s="46" t="s">
        <v>294</v>
      </c>
      <c r="D165" s="36">
        <f>E165+F165+G165+H165+I165+J165+L165+N165+P165+R165+T165+U165+V165+W165+Y165+Z165+X165</f>
        <v>6080670.29</v>
      </c>
      <c r="E165" s="48">
        <v>0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9">
        <v>0</v>
      </c>
      <c r="L165" s="48">
        <v>0</v>
      </c>
      <c r="M165" s="59">
        <v>479</v>
      </c>
      <c r="N165" s="44">
        <v>5990808.1699999999</v>
      </c>
      <c r="O165" s="48">
        <v>0</v>
      </c>
      <c r="P165" s="48">
        <v>0</v>
      </c>
      <c r="Q165" s="48">
        <v>0</v>
      </c>
      <c r="R165" s="48">
        <v>0</v>
      </c>
      <c r="S165" s="48">
        <v>0</v>
      </c>
      <c r="T165" s="48">
        <v>0</v>
      </c>
      <c r="U165" s="48">
        <v>0</v>
      </c>
      <c r="V165" s="48">
        <v>0</v>
      </c>
      <c r="W165" s="48">
        <v>0</v>
      </c>
      <c r="X165" s="44">
        <v>0</v>
      </c>
      <c r="Y165" s="48">
        <f>ROUND(N165*1.5%,2)</f>
        <v>89862.12</v>
      </c>
      <c r="Z165" s="48">
        <v>0</v>
      </c>
      <c r="AA165" s="38" t="s">
        <v>504</v>
      </c>
      <c r="AB165" s="45">
        <v>2026</v>
      </c>
      <c r="AC165" s="45">
        <v>2026</v>
      </c>
    </row>
    <row r="166" spans="1:29" x14ac:dyDescent="0.3">
      <c r="B166" s="34" t="s">
        <v>295</v>
      </c>
      <c r="C166" s="34"/>
      <c r="D166" s="7">
        <f>D167</f>
        <v>6677312.2599999998</v>
      </c>
      <c r="E166" s="48">
        <f t="shared" ref="E166:Z166" si="64">E167</f>
        <v>0</v>
      </c>
      <c r="F166" s="48">
        <f t="shared" si="64"/>
        <v>0</v>
      </c>
      <c r="G166" s="48">
        <f t="shared" si="64"/>
        <v>0</v>
      </c>
      <c r="H166" s="48">
        <f t="shared" si="64"/>
        <v>0</v>
      </c>
      <c r="I166" s="48">
        <f t="shared" si="64"/>
        <v>0</v>
      </c>
      <c r="J166" s="48">
        <f t="shared" si="64"/>
        <v>0</v>
      </c>
      <c r="K166" s="49">
        <f t="shared" si="64"/>
        <v>0</v>
      </c>
      <c r="L166" s="48">
        <f t="shared" si="64"/>
        <v>0</v>
      </c>
      <c r="M166" s="48">
        <f t="shared" si="64"/>
        <v>526</v>
      </c>
      <c r="N166" s="48">
        <f t="shared" si="64"/>
        <v>6381588.4299999997</v>
      </c>
      <c r="O166" s="48">
        <f t="shared" si="64"/>
        <v>0</v>
      </c>
      <c r="P166" s="48">
        <f t="shared" si="64"/>
        <v>0</v>
      </c>
      <c r="Q166" s="48">
        <f t="shared" si="64"/>
        <v>0</v>
      </c>
      <c r="R166" s="48">
        <f t="shared" si="64"/>
        <v>0</v>
      </c>
      <c r="S166" s="48">
        <f t="shared" si="64"/>
        <v>0</v>
      </c>
      <c r="T166" s="48">
        <f t="shared" si="64"/>
        <v>0</v>
      </c>
      <c r="U166" s="48">
        <f t="shared" si="64"/>
        <v>0</v>
      </c>
      <c r="V166" s="48">
        <f t="shared" si="64"/>
        <v>0</v>
      </c>
      <c r="W166" s="48">
        <f t="shared" si="64"/>
        <v>0</v>
      </c>
      <c r="X166" s="48">
        <f t="shared" si="64"/>
        <v>200000</v>
      </c>
      <c r="Y166" s="48">
        <f t="shared" si="64"/>
        <v>95723.83</v>
      </c>
      <c r="Z166" s="48">
        <f t="shared" si="64"/>
        <v>0</v>
      </c>
      <c r="AA166" s="38" t="s">
        <v>501</v>
      </c>
      <c r="AB166" s="38" t="s">
        <v>501</v>
      </c>
      <c r="AC166" s="38" t="s">
        <v>501</v>
      </c>
    </row>
    <row r="167" spans="1:29" x14ac:dyDescent="0.3">
      <c r="A167">
        <v>1</v>
      </c>
      <c r="B167" s="40">
        <f>SUBTOTAL(9,$A$19:A167)</f>
        <v>109</v>
      </c>
      <c r="C167" s="46" t="s">
        <v>296</v>
      </c>
      <c r="D167" s="36">
        <f>E167+F167+G167+H167+I167+J167+L167+N167+P167+R167+T167+U167+V167+W167+Y167+Z167+X167</f>
        <v>6677312.2599999998</v>
      </c>
      <c r="E167" s="48">
        <v>0</v>
      </c>
      <c r="F167" s="48">
        <v>0</v>
      </c>
      <c r="G167" s="48">
        <v>0</v>
      </c>
      <c r="H167" s="48">
        <v>0</v>
      </c>
      <c r="I167" s="48">
        <v>0</v>
      </c>
      <c r="J167" s="48">
        <v>0</v>
      </c>
      <c r="K167" s="49">
        <v>0</v>
      </c>
      <c r="L167" s="48">
        <v>0</v>
      </c>
      <c r="M167" s="59">
        <v>526</v>
      </c>
      <c r="N167" s="44">
        <v>6381588.4299999997</v>
      </c>
      <c r="O167" s="48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0</v>
      </c>
      <c r="U167" s="48">
        <v>0</v>
      </c>
      <c r="V167" s="48">
        <v>0</v>
      </c>
      <c r="W167" s="48">
        <v>0</v>
      </c>
      <c r="X167" s="48">
        <v>200000</v>
      </c>
      <c r="Y167" s="48">
        <f>ROUND(N167*1.5%,2)</f>
        <v>95723.83</v>
      </c>
      <c r="Z167" s="48">
        <v>0</v>
      </c>
      <c r="AA167" s="45">
        <v>2026</v>
      </c>
      <c r="AB167" s="45">
        <v>2026</v>
      </c>
      <c r="AC167" s="45">
        <v>2026</v>
      </c>
    </row>
    <row r="168" spans="1:29" x14ac:dyDescent="0.3">
      <c r="B168" s="34" t="s">
        <v>297</v>
      </c>
      <c r="C168" s="34"/>
      <c r="D168" s="7">
        <f>SUM(D169:D170)</f>
        <v>22830627.949999999</v>
      </c>
      <c r="E168" s="48">
        <f t="shared" ref="E168:Z168" si="65">SUM(E169:E170)</f>
        <v>0</v>
      </c>
      <c r="F168" s="48">
        <f t="shared" si="65"/>
        <v>0</v>
      </c>
      <c r="G168" s="48">
        <f t="shared" si="65"/>
        <v>0</v>
      </c>
      <c r="H168" s="48">
        <f t="shared" si="65"/>
        <v>0</v>
      </c>
      <c r="I168" s="48">
        <f t="shared" si="65"/>
        <v>0</v>
      </c>
      <c r="J168" s="48">
        <f t="shared" si="65"/>
        <v>0</v>
      </c>
      <c r="K168" s="49">
        <f t="shared" si="65"/>
        <v>0</v>
      </c>
      <c r="L168" s="48">
        <f t="shared" si="65"/>
        <v>0</v>
      </c>
      <c r="M168" s="48">
        <f t="shared" si="65"/>
        <v>1482.5</v>
      </c>
      <c r="N168" s="48">
        <f t="shared" si="65"/>
        <v>22296185.170000002</v>
      </c>
      <c r="O168" s="48">
        <f t="shared" si="65"/>
        <v>0</v>
      </c>
      <c r="P168" s="48">
        <f t="shared" si="65"/>
        <v>0</v>
      </c>
      <c r="Q168" s="48">
        <f t="shared" si="65"/>
        <v>0</v>
      </c>
      <c r="R168" s="48">
        <f t="shared" si="65"/>
        <v>0</v>
      </c>
      <c r="S168" s="48">
        <f t="shared" si="65"/>
        <v>0</v>
      </c>
      <c r="T168" s="48">
        <f t="shared" si="65"/>
        <v>0</v>
      </c>
      <c r="U168" s="48">
        <f t="shared" si="65"/>
        <v>0</v>
      </c>
      <c r="V168" s="48">
        <f t="shared" si="65"/>
        <v>0</v>
      </c>
      <c r="W168" s="48">
        <f t="shared" si="65"/>
        <v>0</v>
      </c>
      <c r="X168" s="48">
        <f t="shared" si="65"/>
        <v>200000</v>
      </c>
      <c r="Y168" s="48">
        <f t="shared" si="65"/>
        <v>334442.78000000003</v>
      </c>
      <c r="Z168" s="48">
        <f t="shared" si="65"/>
        <v>0</v>
      </c>
      <c r="AA168" s="38" t="s">
        <v>501</v>
      </c>
      <c r="AB168" s="38" t="s">
        <v>501</v>
      </c>
      <c r="AC168" s="38" t="s">
        <v>501</v>
      </c>
    </row>
    <row r="169" spans="1:29" x14ac:dyDescent="0.3">
      <c r="A169">
        <v>1</v>
      </c>
      <c r="B169" s="40">
        <f>SUBTOTAL(9,$A$19:A169)</f>
        <v>110</v>
      </c>
      <c r="C169" s="46" t="s">
        <v>298</v>
      </c>
      <c r="D169" s="36">
        <f t="shared" ref="D169:D170" si="66">E169+F169+G169+H169+I169+J169+L169+N169+P169+R169+T169+U169+V169+W169+Y169+Z169+X169</f>
        <v>13690580.75</v>
      </c>
      <c r="E169" s="48">
        <v>0</v>
      </c>
      <c r="F169" s="48">
        <v>0</v>
      </c>
      <c r="G169" s="48">
        <v>0</v>
      </c>
      <c r="H169" s="48">
        <v>0</v>
      </c>
      <c r="I169" s="48">
        <v>0</v>
      </c>
      <c r="J169" s="48">
        <v>0</v>
      </c>
      <c r="K169" s="49">
        <v>0</v>
      </c>
      <c r="L169" s="48">
        <v>0</v>
      </c>
      <c r="M169" s="59">
        <v>762.5</v>
      </c>
      <c r="N169" s="44">
        <v>13291212.560000001</v>
      </c>
      <c r="O169" s="48">
        <v>0</v>
      </c>
      <c r="P169" s="48">
        <v>0</v>
      </c>
      <c r="Q169" s="48">
        <v>0</v>
      </c>
      <c r="R169" s="48">
        <v>0</v>
      </c>
      <c r="S169" s="48">
        <v>0</v>
      </c>
      <c r="T169" s="48">
        <v>0</v>
      </c>
      <c r="U169" s="48">
        <v>0</v>
      </c>
      <c r="V169" s="48">
        <v>0</v>
      </c>
      <c r="W169" s="48">
        <v>0</v>
      </c>
      <c r="X169" s="48">
        <v>200000</v>
      </c>
      <c r="Y169" s="48">
        <f t="shared" ref="Y169:Y170" si="67">ROUND(N169*1.5%,2)</f>
        <v>199368.19</v>
      </c>
      <c r="Z169" s="48">
        <v>0</v>
      </c>
      <c r="AA169" s="45">
        <v>2026</v>
      </c>
      <c r="AB169" s="45">
        <v>2026</v>
      </c>
      <c r="AC169" s="45">
        <v>2026</v>
      </c>
    </row>
    <row r="170" spans="1:29" x14ac:dyDescent="0.3">
      <c r="A170">
        <v>1</v>
      </c>
      <c r="B170" s="40">
        <f>SUBTOTAL(9,$A$19:A170)</f>
        <v>111</v>
      </c>
      <c r="C170" s="46" t="s">
        <v>299</v>
      </c>
      <c r="D170" s="36">
        <f t="shared" si="66"/>
        <v>9140047.1999999993</v>
      </c>
      <c r="E170" s="48">
        <v>0</v>
      </c>
      <c r="F170" s="48">
        <v>0</v>
      </c>
      <c r="G170" s="48">
        <v>0</v>
      </c>
      <c r="H170" s="48">
        <v>0</v>
      </c>
      <c r="I170" s="48">
        <v>0</v>
      </c>
      <c r="J170" s="48">
        <v>0</v>
      </c>
      <c r="K170" s="49">
        <v>0</v>
      </c>
      <c r="L170" s="48">
        <v>0</v>
      </c>
      <c r="M170" s="59">
        <v>720</v>
      </c>
      <c r="N170" s="44">
        <v>9004972.6099999994</v>
      </c>
      <c r="O170" s="48">
        <v>0</v>
      </c>
      <c r="P170" s="48">
        <v>0</v>
      </c>
      <c r="Q170" s="48">
        <v>0</v>
      </c>
      <c r="R170" s="48">
        <v>0</v>
      </c>
      <c r="S170" s="48">
        <v>0</v>
      </c>
      <c r="T170" s="48">
        <v>0</v>
      </c>
      <c r="U170" s="48">
        <v>0</v>
      </c>
      <c r="V170" s="48">
        <v>0</v>
      </c>
      <c r="W170" s="48">
        <v>0</v>
      </c>
      <c r="X170" s="44">
        <v>0</v>
      </c>
      <c r="Y170" s="48">
        <f t="shared" si="67"/>
        <v>135074.59</v>
      </c>
      <c r="Z170" s="48">
        <v>0</v>
      </c>
      <c r="AA170" s="38" t="s">
        <v>504</v>
      </c>
      <c r="AB170" s="45">
        <v>2026</v>
      </c>
      <c r="AC170" s="45">
        <v>2026</v>
      </c>
    </row>
    <row r="171" spans="1:29" x14ac:dyDescent="0.3">
      <c r="B171" s="34" t="s">
        <v>300</v>
      </c>
      <c r="C171" s="34"/>
      <c r="D171" s="7">
        <f>D172</f>
        <v>8670350.3300000001</v>
      </c>
      <c r="E171" s="48">
        <f t="shared" ref="E171:Z171" si="68">E172</f>
        <v>0</v>
      </c>
      <c r="F171" s="48">
        <f t="shared" si="68"/>
        <v>0</v>
      </c>
      <c r="G171" s="48">
        <f t="shared" si="68"/>
        <v>0</v>
      </c>
      <c r="H171" s="48">
        <f t="shared" si="68"/>
        <v>0</v>
      </c>
      <c r="I171" s="48">
        <f t="shared" si="68"/>
        <v>0</v>
      </c>
      <c r="J171" s="48">
        <f t="shared" si="68"/>
        <v>0</v>
      </c>
      <c r="K171" s="49">
        <f t="shared" si="68"/>
        <v>0</v>
      </c>
      <c r="L171" s="48">
        <f t="shared" si="68"/>
        <v>0</v>
      </c>
      <c r="M171" s="48">
        <f t="shared" si="68"/>
        <v>683</v>
      </c>
      <c r="N171" s="48">
        <f t="shared" si="68"/>
        <v>8542217.0700000003</v>
      </c>
      <c r="O171" s="48">
        <f t="shared" si="68"/>
        <v>0</v>
      </c>
      <c r="P171" s="48">
        <f t="shared" si="68"/>
        <v>0</v>
      </c>
      <c r="Q171" s="48">
        <f t="shared" si="68"/>
        <v>0</v>
      </c>
      <c r="R171" s="48">
        <f t="shared" si="68"/>
        <v>0</v>
      </c>
      <c r="S171" s="48">
        <f t="shared" si="68"/>
        <v>0</v>
      </c>
      <c r="T171" s="48">
        <f t="shared" si="68"/>
        <v>0</v>
      </c>
      <c r="U171" s="48">
        <f t="shared" si="68"/>
        <v>0</v>
      </c>
      <c r="V171" s="48">
        <f t="shared" si="68"/>
        <v>0</v>
      </c>
      <c r="W171" s="48">
        <f t="shared" si="68"/>
        <v>0</v>
      </c>
      <c r="X171" s="48">
        <f t="shared" si="68"/>
        <v>0</v>
      </c>
      <c r="Y171" s="48">
        <f t="shared" si="68"/>
        <v>128133.26</v>
      </c>
      <c r="Z171" s="48">
        <f t="shared" si="68"/>
        <v>0</v>
      </c>
      <c r="AA171" s="38" t="s">
        <v>501</v>
      </c>
      <c r="AB171" s="38" t="s">
        <v>501</v>
      </c>
      <c r="AC171" s="38" t="s">
        <v>501</v>
      </c>
    </row>
    <row r="172" spans="1:29" x14ac:dyDescent="0.3">
      <c r="A172">
        <v>1</v>
      </c>
      <c r="B172" s="40">
        <f>SUBTOTAL(9,$A$19:A172)</f>
        <v>112</v>
      </c>
      <c r="C172" s="46" t="s">
        <v>301</v>
      </c>
      <c r="D172" s="36">
        <f>E172+F172+G172+H172+I172+J172+L172+N172+P172+R172+T172+U172+V172+W172+Y172+Z172+X172</f>
        <v>8670350.3300000001</v>
      </c>
      <c r="E172" s="48">
        <v>0</v>
      </c>
      <c r="F172" s="48">
        <v>0</v>
      </c>
      <c r="G172" s="48">
        <v>0</v>
      </c>
      <c r="H172" s="48">
        <v>0</v>
      </c>
      <c r="I172" s="48">
        <v>0</v>
      </c>
      <c r="J172" s="48">
        <v>0</v>
      </c>
      <c r="K172" s="49">
        <v>0</v>
      </c>
      <c r="L172" s="48">
        <v>0</v>
      </c>
      <c r="M172" s="44">
        <v>683</v>
      </c>
      <c r="N172" s="44">
        <v>8542217.0700000003</v>
      </c>
      <c r="O172" s="48">
        <v>0</v>
      </c>
      <c r="P172" s="48">
        <v>0</v>
      </c>
      <c r="Q172" s="48">
        <v>0</v>
      </c>
      <c r="R172" s="48">
        <v>0</v>
      </c>
      <c r="S172" s="48">
        <v>0</v>
      </c>
      <c r="T172" s="48">
        <v>0</v>
      </c>
      <c r="U172" s="48">
        <v>0</v>
      </c>
      <c r="V172" s="48">
        <v>0</v>
      </c>
      <c r="W172" s="48">
        <v>0</v>
      </c>
      <c r="X172" s="44">
        <v>0</v>
      </c>
      <c r="Y172" s="48">
        <f>ROUND(N172*1.5%,2)</f>
        <v>128133.26</v>
      </c>
      <c r="Z172" s="48">
        <v>0</v>
      </c>
      <c r="AA172" s="38" t="s">
        <v>504</v>
      </c>
      <c r="AB172" s="45">
        <v>2026</v>
      </c>
      <c r="AC172" s="45">
        <v>2026</v>
      </c>
    </row>
    <row r="173" spans="1:29" x14ac:dyDescent="0.3">
      <c r="B173" s="34" t="s">
        <v>323</v>
      </c>
      <c r="C173" s="34"/>
      <c r="D173" s="7">
        <f>D174</f>
        <v>12186729.6</v>
      </c>
      <c r="E173" s="48">
        <f t="shared" ref="E173:Z173" si="69">E174</f>
        <v>0</v>
      </c>
      <c r="F173" s="48">
        <f t="shared" si="69"/>
        <v>0</v>
      </c>
      <c r="G173" s="48">
        <f t="shared" si="69"/>
        <v>0</v>
      </c>
      <c r="H173" s="48">
        <f t="shared" si="69"/>
        <v>0</v>
      </c>
      <c r="I173" s="48">
        <f t="shared" si="69"/>
        <v>0</v>
      </c>
      <c r="J173" s="48">
        <f t="shared" si="69"/>
        <v>0</v>
      </c>
      <c r="K173" s="49">
        <f t="shared" si="69"/>
        <v>0</v>
      </c>
      <c r="L173" s="48">
        <f t="shared" si="69"/>
        <v>0</v>
      </c>
      <c r="M173" s="48">
        <f t="shared" si="69"/>
        <v>960</v>
      </c>
      <c r="N173" s="48">
        <f t="shared" si="69"/>
        <v>11809585.810000001</v>
      </c>
      <c r="O173" s="48">
        <f t="shared" si="69"/>
        <v>0</v>
      </c>
      <c r="P173" s="48">
        <f t="shared" si="69"/>
        <v>0</v>
      </c>
      <c r="Q173" s="48">
        <f t="shared" si="69"/>
        <v>0</v>
      </c>
      <c r="R173" s="48">
        <f t="shared" si="69"/>
        <v>0</v>
      </c>
      <c r="S173" s="48">
        <f t="shared" si="69"/>
        <v>0</v>
      </c>
      <c r="T173" s="48">
        <f t="shared" si="69"/>
        <v>0</v>
      </c>
      <c r="U173" s="48">
        <f t="shared" si="69"/>
        <v>0</v>
      </c>
      <c r="V173" s="48">
        <f t="shared" si="69"/>
        <v>0</v>
      </c>
      <c r="W173" s="48">
        <f t="shared" si="69"/>
        <v>0</v>
      </c>
      <c r="X173" s="48">
        <f t="shared" si="69"/>
        <v>200000</v>
      </c>
      <c r="Y173" s="48">
        <f t="shared" si="69"/>
        <v>177143.79</v>
      </c>
      <c r="Z173" s="48">
        <f t="shared" si="69"/>
        <v>0</v>
      </c>
      <c r="AA173" s="38" t="s">
        <v>501</v>
      </c>
      <c r="AB173" s="38" t="s">
        <v>501</v>
      </c>
      <c r="AC173" s="38" t="s">
        <v>501</v>
      </c>
    </row>
    <row r="174" spans="1:29" ht="17.25" customHeight="1" x14ac:dyDescent="0.3">
      <c r="A174">
        <v>1</v>
      </c>
      <c r="B174" s="40">
        <f>SUBTOTAL(9,$A$19:A174)</f>
        <v>113</v>
      </c>
      <c r="C174" s="46" t="s">
        <v>316</v>
      </c>
      <c r="D174" s="36">
        <f>E174+F174+G174+H174+I174+J174+L174+N174+P174+R174+T174+U174+V174+W174+Y174+Z174+X174</f>
        <v>12186729.6</v>
      </c>
      <c r="E174" s="48">
        <v>0</v>
      </c>
      <c r="F174" s="48">
        <v>0</v>
      </c>
      <c r="G174" s="48">
        <v>0</v>
      </c>
      <c r="H174" s="48">
        <v>0</v>
      </c>
      <c r="I174" s="48">
        <v>0</v>
      </c>
      <c r="J174" s="48">
        <v>0</v>
      </c>
      <c r="K174" s="49">
        <v>0</v>
      </c>
      <c r="L174" s="48">
        <v>0</v>
      </c>
      <c r="M174" s="44">
        <v>960</v>
      </c>
      <c r="N174" s="44">
        <v>11809585.810000001</v>
      </c>
      <c r="O174" s="48">
        <v>0</v>
      </c>
      <c r="P174" s="48">
        <v>0</v>
      </c>
      <c r="Q174" s="48">
        <v>0</v>
      </c>
      <c r="R174" s="48">
        <v>0</v>
      </c>
      <c r="S174" s="48">
        <v>0</v>
      </c>
      <c r="T174" s="48">
        <v>0</v>
      </c>
      <c r="U174" s="48">
        <v>0</v>
      </c>
      <c r="V174" s="48">
        <v>0</v>
      </c>
      <c r="W174" s="48">
        <v>0</v>
      </c>
      <c r="X174" s="48">
        <v>200000</v>
      </c>
      <c r="Y174" s="48">
        <f>ROUND(N174*1.5%,2)</f>
        <v>177143.79</v>
      </c>
      <c r="Z174" s="48">
        <v>0</v>
      </c>
      <c r="AA174" s="45">
        <v>2026</v>
      </c>
      <c r="AB174" s="45">
        <v>2026</v>
      </c>
      <c r="AC174" s="45">
        <v>2026</v>
      </c>
    </row>
    <row r="175" spans="1:29" x14ac:dyDescent="0.3">
      <c r="B175" s="34" t="s">
        <v>324</v>
      </c>
      <c r="C175" s="34"/>
      <c r="D175" s="7">
        <f>D176</f>
        <v>2076962.96</v>
      </c>
      <c r="E175" s="48">
        <f t="shared" ref="E175:Z175" si="70">E176</f>
        <v>0</v>
      </c>
      <c r="F175" s="48">
        <f t="shared" si="70"/>
        <v>0</v>
      </c>
      <c r="G175" s="48">
        <f t="shared" si="70"/>
        <v>0</v>
      </c>
      <c r="H175" s="48">
        <f t="shared" si="70"/>
        <v>0</v>
      </c>
      <c r="I175" s="48">
        <f t="shared" si="70"/>
        <v>0</v>
      </c>
      <c r="J175" s="48">
        <f t="shared" si="70"/>
        <v>0</v>
      </c>
      <c r="K175" s="49">
        <f t="shared" si="70"/>
        <v>0</v>
      </c>
      <c r="L175" s="48">
        <f t="shared" si="70"/>
        <v>0</v>
      </c>
      <c r="M175" s="48">
        <f t="shared" si="70"/>
        <v>181</v>
      </c>
      <c r="N175" s="48">
        <f t="shared" si="70"/>
        <v>1928042.33</v>
      </c>
      <c r="O175" s="48">
        <f t="shared" si="70"/>
        <v>0</v>
      </c>
      <c r="P175" s="48">
        <f t="shared" si="70"/>
        <v>0</v>
      </c>
      <c r="Q175" s="48">
        <f t="shared" si="70"/>
        <v>0</v>
      </c>
      <c r="R175" s="48">
        <f t="shared" si="70"/>
        <v>0</v>
      </c>
      <c r="S175" s="48">
        <f t="shared" si="70"/>
        <v>0</v>
      </c>
      <c r="T175" s="48">
        <f t="shared" si="70"/>
        <v>0</v>
      </c>
      <c r="U175" s="48">
        <f t="shared" si="70"/>
        <v>0</v>
      </c>
      <c r="V175" s="48">
        <f t="shared" si="70"/>
        <v>0</v>
      </c>
      <c r="W175" s="48">
        <f t="shared" si="70"/>
        <v>0</v>
      </c>
      <c r="X175" s="48">
        <f t="shared" si="70"/>
        <v>0</v>
      </c>
      <c r="Y175" s="48">
        <f t="shared" si="70"/>
        <v>28920.63</v>
      </c>
      <c r="Z175" s="48">
        <f t="shared" si="70"/>
        <v>120000</v>
      </c>
      <c r="AA175" s="38" t="s">
        <v>501</v>
      </c>
      <c r="AB175" s="38" t="s">
        <v>501</v>
      </c>
      <c r="AC175" s="38" t="s">
        <v>501</v>
      </c>
    </row>
    <row r="176" spans="1:29" x14ac:dyDescent="0.3">
      <c r="A176">
        <v>1</v>
      </c>
      <c r="B176" s="40">
        <f>SUBTOTAL(9,$A$19:A176)</f>
        <v>114</v>
      </c>
      <c r="C176" s="46" t="s">
        <v>491</v>
      </c>
      <c r="D176" s="44">
        <f t="shared" ref="D176" si="71">E176+F176+G176+H176+I176+J176+L176+N176+P176+R176+T176+U176+V176+W176+X176+Y176+Z176</f>
        <v>2076962.96</v>
      </c>
      <c r="E176" s="48">
        <v>0</v>
      </c>
      <c r="F176" s="48">
        <v>0</v>
      </c>
      <c r="G176" s="48">
        <v>0</v>
      </c>
      <c r="H176" s="48">
        <v>0</v>
      </c>
      <c r="I176" s="48">
        <v>0</v>
      </c>
      <c r="J176" s="48">
        <v>0</v>
      </c>
      <c r="K176" s="49">
        <v>0</v>
      </c>
      <c r="L176" s="48">
        <v>0</v>
      </c>
      <c r="M176" s="44">
        <v>181</v>
      </c>
      <c r="N176" s="44">
        <v>1928042.33</v>
      </c>
      <c r="O176" s="48">
        <v>0</v>
      </c>
      <c r="P176" s="48">
        <v>0</v>
      </c>
      <c r="Q176" s="48">
        <v>0</v>
      </c>
      <c r="R176" s="48">
        <v>0</v>
      </c>
      <c r="S176" s="48">
        <v>0</v>
      </c>
      <c r="T176" s="48">
        <v>0</v>
      </c>
      <c r="U176" s="48">
        <v>0</v>
      </c>
      <c r="V176" s="48">
        <v>0</v>
      </c>
      <c r="W176" s="48">
        <v>0</v>
      </c>
      <c r="X176" s="48">
        <v>0</v>
      </c>
      <c r="Y176" s="44">
        <f>ROUND(N176*1.5%,2)</f>
        <v>28920.63</v>
      </c>
      <c r="Z176" s="48">
        <v>120000</v>
      </c>
      <c r="AA176" s="38" t="s">
        <v>504</v>
      </c>
      <c r="AB176" s="45">
        <v>2026</v>
      </c>
      <c r="AC176" s="45">
        <v>2026</v>
      </c>
    </row>
    <row r="177" spans="1:29" x14ac:dyDescent="0.3">
      <c r="B177" s="34" t="s">
        <v>334</v>
      </c>
      <c r="C177" s="34"/>
      <c r="D177" s="7">
        <f t="shared" ref="D177:Z177" si="72">SUM(D178:D179)</f>
        <v>22647005.84</v>
      </c>
      <c r="E177" s="48">
        <f t="shared" si="72"/>
        <v>0</v>
      </c>
      <c r="F177" s="48">
        <f t="shared" si="72"/>
        <v>0</v>
      </c>
      <c r="G177" s="48">
        <f t="shared" si="72"/>
        <v>0</v>
      </c>
      <c r="H177" s="48">
        <f t="shared" si="72"/>
        <v>0</v>
      </c>
      <c r="I177" s="48">
        <f t="shared" si="72"/>
        <v>0</v>
      </c>
      <c r="J177" s="48">
        <f t="shared" si="72"/>
        <v>0</v>
      </c>
      <c r="K177" s="49">
        <f t="shared" si="72"/>
        <v>0</v>
      </c>
      <c r="L177" s="48">
        <f t="shared" si="72"/>
        <v>0</v>
      </c>
      <c r="M177" s="48">
        <f t="shared" si="72"/>
        <v>1784</v>
      </c>
      <c r="N177" s="48">
        <f t="shared" si="72"/>
        <v>22115276.689999998</v>
      </c>
      <c r="O177" s="48">
        <f t="shared" si="72"/>
        <v>0</v>
      </c>
      <c r="P177" s="48">
        <f t="shared" si="72"/>
        <v>0</v>
      </c>
      <c r="Q177" s="48">
        <f t="shared" si="72"/>
        <v>0</v>
      </c>
      <c r="R177" s="48">
        <f t="shared" si="72"/>
        <v>0</v>
      </c>
      <c r="S177" s="48">
        <f t="shared" si="72"/>
        <v>0</v>
      </c>
      <c r="T177" s="48">
        <f t="shared" si="72"/>
        <v>0</v>
      </c>
      <c r="U177" s="48">
        <f t="shared" si="72"/>
        <v>0</v>
      </c>
      <c r="V177" s="48">
        <f t="shared" si="72"/>
        <v>0</v>
      </c>
      <c r="W177" s="48">
        <f t="shared" si="72"/>
        <v>0</v>
      </c>
      <c r="X177" s="48">
        <f t="shared" si="72"/>
        <v>200000</v>
      </c>
      <c r="Y177" s="48">
        <f t="shared" si="72"/>
        <v>331729.15000000002</v>
      </c>
      <c r="Z177" s="48">
        <f t="shared" si="72"/>
        <v>0</v>
      </c>
      <c r="AA177" s="38" t="s">
        <v>501</v>
      </c>
      <c r="AB177" s="38" t="s">
        <v>501</v>
      </c>
      <c r="AC177" s="38" t="s">
        <v>501</v>
      </c>
    </row>
    <row r="178" spans="1:29" x14ac:dyDescent="0.3">
      <c r="A178">
        <v>1</v>
      </c>
      <c r="B178" s="40">
        <f>SUBTOTAL(9,$A$19:A178)</f>
        <v>115</v>
      </c>
      <c r="C178" s="46" t="s">
        <v>330</v>
      </c>
      <c r="D178" s="36">
        <f>E178+F178+G178+H178+I178+J178+L178+N178+P178+R178+T178+U178+V178+W178+Y178+Z178+X178</f>
        <v>14725631.6</v>
      </c>
      <c r="E178" s="48">
        <v>0</v>
      </c>
      <c r="F178" s="48">
        <v>0</v>
      </c>
      <c r="G178" s="48">
        <v>0</v>
      </c>
      <c r="H178" s="48">
        <v>0</v>
      </c>
      <c r="I178" s="48">
        <v>0</v>
      </c>
      <c r="J178" s="48">
        <v>0</v>
      </c>
      <c r="K178" s="49">
        <v>0</v>
      </c>
      <c r="L178" s="48">
        <v>0</v>
      </c>
      <c r="M178" s="58">
        <v>1160</v>
      </c>
      <c r="N178" s="44">
        <v>14310967.09</v>
      </c>
      <c r="O178" s="48">
        <v>0</v>
      </c>
      <c r="P178" s="48">
        <v>0</v>
      </c>
      <c r="Q178" s="48">
        <v>0</v>
      </c>
      <c r="R178" s="48">
        <v>0</v>
      </c>
      <c r="S178" s="48">
        <v>0</v>
      </c>
      <c r="T178" s="48">
        <v>0</v>
      </c>
      <c r="U178" s="48">
        <v>0</v>
      </c>
      <c r="V178" s="48">
        <v>0</v>
      </c>
      <c r="W178" s="48">
        <v>0</v>
      </c>
      <c r="X178" s="48">
        <v>200000</v>
      </c>
      <c r="Y178" s="48">
        <f>ROUND(N178*1.5%,2)</f>
        <v>214664.51</v>
      </c>
      <c r="Z178" s="48">
        <v>0</v>
      </c>
      <c r="AA178" s="45">
        <v>2026</v>
      </c>
      <c r="AB178" s="45">
        <v>2026</v>
      </c>
      <c r="AC178" s="45">
        <v>2026</v>
      </c>
    </row>
    <row r="179" spans="1:29" x14ac:dyDescent="0.3">
      <c r="A179">
        <v>1</v>
      </c>
      <c r="B179" s="40">
        <f>SUBTOTAL(9,$A$19:A179)</f>
        <v>116</v>
      </c>
      <c r="C179" s="46" t="s">
        <v>331</v>
      </c>
      <c r="D179" s="36">
        <f>E179+F179+G179+H179+I179+J179+L179+N179+P179+R179+T179+U179+V179+W179+Y179+Z179+X179</f>
        <v>7921374.2399999993</v>
      </c>
      <c r="E179" s="48">
        <v>0</v>
      </c>
      <c r="F179" s="48">
        <v>0</v>
      </c>
      <c r="G179" s="48">
        <v>0</v>
      </c>
      <c r="H179" s="48">
        <v>0</v>
      </c>
      <c r="I179" s="48">
        <v>0</v>
      </c>
      <c r="J179" s="48">
        <v>0</v>
      </c>
      <c r="K179" s="49">
        <v>0</v>
      </c>
      <c r="L179" s="48">
        <v>0</v>
      </c>
      <c r="M179" s="36">
        <v>624</v>
      </c>
      <c r="N179" s="44">
        <v>7804309.5999999996</v>
      </c>
      <c r="O179" s="48">
        <v>0</v>
      </c>
      <c r="P179" s="48">
        <v>0</v>
      </c>
      <c r="Q179" s="48">
        <v>0</v>
      </c>
      <c r="R179" s="48">
        <v>0</v>
      </c>
      <c r="S179" s="48">
        <v>0</v>
      </c>
      <c r="T179" s="48">
        <v>0</v>
      </c>
      <c r="U179" s="48">
        <v>0</v>
      </c>
      <c r="V179" s="48">
        <v>0</v>
      </c>
      <c r="W179" s="48">
        <v>0</v>
      </c>
      <c r="X179" s="48">
        <v>0</v>
      </c>
      <c r="Y179" s="48">
        <f>ROUND(N179*1.5%,2)</f>
        <v>117064.64</v>
      </c>
      <c r="Z179" s="48">
        <v>0</v>
      </c>
      <c r="AA179" s="38" t="s">
        <v>504</v>
      </c>
      <c r="AB179" s="45">
        <v>2026</v>
      </c>
      <c r="AC179" s="45">
        <v>2026</v>
      </c>
    </row>
    <row r="180" spans="1:29" x14ac:dyDescent="0.3">
      <c r="B180" s="34" t="s">
        <v>606</v>
      </c>
      <c r="C180" s="35"/>
      <c r="D180" s="36">
        <f>D181+D208+D213+D230+D241+D243+D253+D256+D259+D263+D265+D267+D269+D271+D274+D276+D278+D280+D285+D287+D289+D291+D293+D296+D299+D301+D303+D305+D308+D310+D315+D317+D319+D322+D325</f>
        <v>1352797492.02</v>
      </c>
      <c r="E180" s="36">
        <f t="shared" ref="E180:Z180" si="73">E181+E208+E213+E230+E241+E243+E253+E256+E259+E263+E265+E267+E269+E271+E274+E276+E278+E280+E285+E287+E289+E291+E293+E296+E299+E301+E303+E305+E308+E310+E315+E317+E319+E322+E325</f>
        <v>7050685.2400000002</v>
      </c>
      <c r="F180" s="36">
        <f t="shared" si="73"/>
        <v>11300857.640000001</v>
      </c>
      <c r="G180" s="36">
        <f t="shared" si="73"/>
        <v>2917405.06</v>
      </c>
      <c r="H180" s="36">
        <f t="shared" si="73"/>
        <v>10680513.560000001</v>
      </c>
      <c r="I180" s="36">
        <f t="shared" si="73"/>
        <v>26407750.859999999</v>
      </c>
      <c r="J180" s="36">
        <f t="shared" si="73"/>
        <v>0</v>
      </c>
      <c r="K180" s="37">
        <f t="shared" si="73"/>
        <v>0</v>
      </c>
      <c r="L180" s="36">
        <f t="shared" si="73"/>
        <v>0</v>
      </c>
      <c r="M180" s="36">
        <f t="shared" si="73"/>
        <v>94824.505000000019</v>
      </c>
      <c r="N180" s="36">
        <f t="shared" si="73"/>
        <v>1181011514.4300003</v>
      </c>
      <c r="O180" s="36">
        <f t="shared" si="73"/>
        <v>0</v>
      </c>
      <c r="P180" s="36">
        <f t="shared" si="73"/>
        <v>0</v>
      </c>
      <c r="Q180" s="36">
        <f t="shared" si="73"/>
        <v>6127.06</v>
      </c>
      <c r="R180" s="36">
        <f t="shared" si="73"/>
        <v>66257476.819999993</v>
      </c>
      <c r="S180" s="36">
        <f t="shared" si="73"/>
        <v>0</v>
      </c>
      <c r="T180" s="36">
        <f t="shared" si="73"/>
        <v>0</v>
      </c>
      <c r="U180" s="36">
        <f t="shared" si="73"/>
        <v>0</v>
      </c>
      <c r="V180" s="36">
        <f t="shared" si="73"/>
        <v>0</v>
      </c>
      <c r="W180" s="36">
        <f t="shared" si="73"/>
        <v>1832114.13</v>
      </c>
      <c r="X180" s="36">
        <f t="shared" si="73"/>
        <v>24100000</v>
      </c>
      <c r="Y180" s="36">
        <f t="shared" si="73"/>
        <v>21239174.280000012</v>
      </c>
      <c r="Z180" s="36">
        <f t="shared" si="73"/>
        <v>0</v>
      </c>
      <c r="AA180" s="38" t="s">
        <v>501</v>
      </c>
      <c r="AB180" s="38" t="s">
        <v>501</v>
      </c>
      <c r="AC180" s="38" t="s">
        <v>501</v>
      </c>
    </row>
    <row r="181" spans="1:29" x14ac:dyDescent="0.3">
      <c r="B181" s="34" t="s">
        <v>492</v>
      </c>
      <c r="C181" s="35"/>
      <c r="D181" s="36">
        <f>SUM(D182:D207)</f>
        <v>296637025.41000003</v>
      </c>
      <c r="E181" s="36">
        <f t="shared" ref="E181:Z181" si="74">SUM(E182:E207)</f>
        <v>0</v>
      </c>
      <c r="F181" s="36">
        <f t="shared" si="74"/>
        <v>0</v>
      </c>
      <c r="G181" s="36">
        <f t="shared" si="74"/>
        <v>0</v>
      </c>
      <c r="H181" s="36">
        <f t="shared" si="74"/>
        <v>1496098.91</v>
      </c>
      <c r="I181" s="36">
        <f t="shared" si="74"/>
        <v>15422785.359999999</v>
      </c>
      <c r="J181" s="36">
        <f t="shared" si="74"/>
        <v>0</v>
      </c>
      <c r="K181" s="37">
        <f t="shared" si="74"/>
        <v>0</v>
      </c>
      <c r="L181" s="36">
        <f t="shared" si="74"/>
        <v>0</v>
      </c>
      <c r="M181" s="36">
        <f t="shared" si="74"/>
        <v>19169.760000000002</v>
      </c>
      <c r="N181" s="36">
        <f t="shared" si="74"/>
        <v>235053365.49999997</v>
      </c>
      <c r="O181" s="36">
        <f t="shared" si="74"/>
        <v>0</v>
      </c>
      <c r="P181" s="36">
        <f t="shared" si="74"/>
        <v>0</v>
      </c>
      <c r="Q181" s="36">
        <f t="shared" si="74"/>
        <v>3169.3</v>
      </c>
      <c r="R181" s="36">
        <f t="shared" si="74"/>
        <v>33406790.509999998</v>
      </c>
      <c r="S181" s="36">
        <f t="shared" si="74"/>
        <v>0</v>
      </c>
      <c r="T181" s="36">
        <f t="shared" si="74"/>
        <v>0</v>
      </c>
      <c r="U181" s="36">
        <f t="shared" si="74"/>
        <v>0</v>
      </c>
      <c r="V181" s="36">
        <f t="shared" si="74"/>
        <v>0</v>
      </c>
      <c r="W181" s="36">
        <f t="shared" si="74"/>
        <v>0</v>
      </c>
      <c r="X181" s="36">
        <f t="shared" si="74"/>
        <v>5350000</v>
      </c>
      <c r="Y181" s="36">
        <f t="shared" si="74"/>
        <v>5907985.1300000008</v>
      </c>
      <c r="Z181" s="36">
        <f t="shared" si="74"/>
        <v>0</v>
      </c>
      <c r="AA181" s="38" t="s">
        <v>501</v>
      </c>
      <c r="AB181" s="38" t="s">
        <v>501</v>
      </c>
      <c r="AC181" s="38" t="s">
        <v>501</v>
      </c>
    </row>
    <row r="182" spans="1:29" x14ac:dyDescent="0.25">
      <c r="A182">
        <v>1</v>
      </c>
      <c r="B182" s="40">
        <f>SUBTOTAL(9,$A$182:A182)</f>
        <v>1</v>
      </c>
      <c r="C182" s="41" t="s">
        <v>58</v>
      </c>
      <c r="D182" s="36">
        <f t="shared" si="3"/>
        <v>12959114.83</v>
      </c>
      <c r="E182" s="42">
        <v>0</v>
      </c>
      <c r="F182" s="42">
        <v>0</v>
      </c>
      <c r="G182" s="42">
        <v>0</v>
      </c>
      <c r="H182" s="42">
        <v>0</v>
      </c>
      <c r="I182" s="42">
        <v>0</v>
      </c>
      <c r="J182" s="42">
        <v>0</v>
      </c>
      <c r="K182" s="43">
        <v>0</v>
      </c>
      <c r="L182" s="42">
        <v>0</v>
      </c>
      <c r="M182" s="36">
        <v>0</v>
      </c>
      <c r="N182" s="36">
        <v>0</v>
      </c>
      <c r="O182" s="42">
        <v>0</v>
      </c>
      <c r="P182" s="42">
        <v>0</v>
      </c>
      <c r="Q182" s="47">
        <v>1129.3</v>
      </c>
      <c r="R182" s="47">
        <v>12491790.51</v>
      </c>
      <c r="S182" s="42">
        <v>0</v>
      </c>
      <c r="T182" s="42">
        <v>0</v>
      </c>
      <c r="U182" s="42">
        <v>0</v>
      </c>
      <c r="V182" s="42">
        <v>0</v>
      </c>
      <c r="W182" s="42">
        <v>0</v>
      </c>
      <c r="X182" s="47">
        <v>200000</v>
      </c>
      <c r="Y182" s="47">
        <v>267324.32</v>
      </c>
      <c r="Z182" s="42">
        <v>0</v>
      </c>
      <c r="AA182" s="45">
        <v>2027</v>
      </c>
      <c r="AB182" s="45">
        <v>2027</v>
      </c>
      <c r="AC182" s="45">
        <v>2027</v>
      </c>
    </row>
    <row r="183" spans="1:29" x14ac:dyDescent="0.25">
      <c r="A183">
        <v>1</v>
      </c>
      <c r="B183" s="40">
        <f>SUBTOTAL(9,$A$182:A183)</f>
        <v>2</v>
      </c>
      <c r="C183" s="41" t="s">
        <v>59</v>
      </c>
      <c r="D183" s="36">
        <f t="shared" si="3"/>
        <v>23706706.25</v>
      </c>
      <c r="E183" s="42">
        <v>0</v>
      </c>
      <c r="F183" s="42">
        <v>0</v>
      </c>
      <c r="G183" s="42">
        <v>0</v>
      </c>
      <c r="H183" s="42">
        <v>0</v>
      </c>
      <c r="I183" s="42">
        <v>0</v>
      </c>
      <c r="J183" s="42">
        <v>0</v>
      </c>
      <c r="K183" s="43">
        <v>0</v>
      </c>
      <c r="L183" s="42">
        <v>0</v>
      </c>
      <c r="M183" s="36">
        <v>2360</v>
      </c>
      <c r="N183" s="36">
        <v>23210012</v>
      </c>
      <c r="O183" s="36">
        <v>0</v>
      </c>
      <c r="P183" s="36">
        <v>0</v>
      </c>
      <c r="Q183" s="36">
        <v>0</v>
      </c>
      <c r="R183" s="36">
        <v>0</v>
      </c>
      <c r="S183" s="42">
        <v>0</v>
      </c>
      <c r="T183" s="42">
        <v>0</v>
      </c>
      <c r="U183" s="42">
        <v>0</v>
      </c>
      <c r="V183" s="42">
        <v>0</v>
      </c>
      <c r="W183" s="42">
        <v>0</v>
      </c>
      <c r="X183" s="44">
        <v>0</v>
      </c>
      <c r="Y183" s="47">
        <v>496694.25</v>
      </c>
      <c r="Z183" s="42">
        <v>0</v>
      </c>
      <c r="AA183" s="38" t="s">
        <v>504</v>
      </c>
      <c r="AB183" s="45">
        <v>2027</v>
      </c>
      <c r="AC183" s="45">
        <v>2027</v>
      </c>
    </row>
    <row r="184" spans="1:29" x14ac:dyDescent="0.25">
      <c r="A184">
        <v>1</v>
      </c>
      <c r="B184" s="40">
        <f>SUBTOTAL(9,$A$182:A184)</f>
        <v>3</v>
      </c>
      <c r="C184" s="46" t="s">
        <v>60</v>
      </c>
      <c r="D184" s="36">
        <f t="shared" si="3"/>
        <v>10179912.59</v>
      </c>
      <c r="E184" s="42">
        <v>0</v>
      </c>
      <c r="F184" s="42">
        <v>0</v>
      </c>
      <c r="G184" s="42">
        <v>0</v>
      </c>
      <c r="H184" s="42">
        <v>0</v>
      </c>
      <c r="I184" s="42">
        <v>0</v>
      </c>
      <c r="J184" s="42">
        <v>0</v>
      </c>
      <c r="K184" s="43">
        <v>0</v>
      </c>
      <c r="L184" s="42">
        <v>0</v>
      </c>
      <c r="M184" s="44">
        <v>567</v>
      </c>
      <c r="N184" s="44">
        <v>9770817.0999999996</v>
      </c>
      <c r="O184" s="42">
        <v>0</v>
      </c>
      <c r="P184" s="42">
        <v>0</v>
      </c>
      <c r="Q184" s="44">
        <v>0</v>
      </c>
      <c r="R184" s="44">
        <v>0</v>
      </c>
      <c r="S184" s="42">
        <v>0</v>
      </c>
      <c r="T184" s="42">
        <v>0</v>
      </c>
      <c r="U184" s="42">
        <v>0</v>
      </c>
      <c r="V184" s="42">
        <v>0</v>
      </c>
      <c r="W184" s="42">
        <v>0</v>
      </c>
      <c r="X184" s="44">
        <v>200000</v>
      </c>
      <c r="Y184" s="47">
        <v>209095.49</v>
      </c>
      <c r="Z184" s="42">
        <v>0</v>
      </c>
      <c r="AA184" s="45">
        <v>2027</v>
      </c>
      <c r="AB184" s="45">
        <v>2027</v>
      </c>
      <c r="AC184" s="45">
        <v>2027</v>
      </c>
    </row>
    <row r="185" spans="1:29" x14ac:dyDescent="0.25">
      <c r="A185">
        <v>1</v>
      </c>
      <c r="B185" s="40">
        <f>SUBTOTAL(9,$A$182:A185)</f>
        <v>4</v>
      </c>
      <c r="C185" s="46" t="s">
        <v>61</v>
      </c>
      <c r="D185" s="36">
        <f t="shared" si="3"/>
        <v>9926626.3000000007</v>
      </c>
      <c r="E185" s="42">
        <v>0</v>
      </c>
      <c r="F185" s="42">
        <v>0</v>
      </c>
      <c r="G185" s="42">
        <v>0</v>
      </c>
      <c r="H185" s="42">
        <v>0</v>
      </c>
      <c r="I185" s="42">
        <v>0</v>
      </c>
      <c r="J185" s="42">
        <v>0</v>
      </c>
      <c r="K185" s="43">
        <v>0</v>
      </c>
      <c r="L185" s="42">
        <v>0</v>
      </c>
      <c r="M185" s="44">
        <v>782</v>
      </c>
      <c r="N185" s="44">
        <v>9522837.5800000001</v>
      </c>
      <c r="O185" s="42">
        <v>0</v>
      </c>
      <c r="P185" s="42">
        <v>0</v>
      </c>
      <c r="Q185" s="44">
        <v>0</v>
      </c>
      <c r="R185" s="44">
        <v>0</v>
      </c>
      <c r="S185" s="42">
        <v>0</v>
      </c>
      <c r="T185" s="42">
        <v>0</v>
      </c>
      <c r="U185" s="42">
        <v>0</v>
      </c>
      <c r="V185" s="42">
        <v>0</v>
      </c>
      <c r="W185" s="42">
        <v>0</v>
      </c>
      <c r="X185" s="44">
        <v>200000</v>
      </c>
      <c r="Y185" s="47">
        <v>203788.72</v>
      </c>
      <c r="Z185" s="42">
        <v>0</v>
      </c>
      <c r="AA185" s="45">
        <v>2027</v>
      </c>
      <c r="AB185" s="45">
        <v>2027</v>
      </c>
      <c r="AC185" s="45">
        <v>2027</v>
      </c>
    </row>
    <row r="186" spans="1:29" x14ac:dyDescent="0.25">
      <c r="A186">
        <v>1</v>
      </c>
      <c r="B186" s="40">
        <f>SUBTOTAL(9,$A$182:A186)</f>
        <v>5</v>
      </c>
      <c r="C186" s="46" t="s">
        <v>62</v>
      </c>
      <c r="D186" s="36">
        <f t="shared" si="3"/>
        <v>21612581</v>
      </c>
      <c r="E186" s="42">
        <v>0</v>
      </c>
      <c r="F186" s="42">
        <v>0</v>
      </c>
      <c r="G186" s="42">
        <v>0</v>
      </c>
      <c r="H186" s="42">
        <v>0</v>
      </c>
      <c r="I186" s="42">
        <v>0</v>
      </c>
      <c r="J186" s="42">
        <v>0</v>
      </c>
      <c r="K186" s="43">
        <v>0</v>
      </c>
      <c r="L186" s="42">
        <v>0</v>
      </c>
      <c r="M186" s="36">
        <v>0</v>
      </c>
      <c r="N186" s="36">
        <v>0</v>
      </c>
      <c r="O186" s="42">
        <v>0</v>
      </c>
      <c r="P186" s="42">
        <v>0</v>
      </c>
      <c r="Q186" s="44">
        <v>2040</v>
      </c>
      <c r="R186" s="44">
        <v>20915000</v>
      </c>
      <c r="S186" s="42">
        <v>0</v>
      </c>
      <c r="T186" s="42">
        <v>0</v>
      </c>
      <c r="U186" s="42">
        <v>0</v>
      </c>
      <c r="V186" s="42">
        <v>0</v>
      </c>
      <c r="W186" s="42">
        <v>0</v>
      </c>
      <c r="X186" s="44">
        <v>250000</v>
      </c>
      <c r="Y186" s="47">
        <v>447581</v>
      </c>
      <c r="Z186" s="42">
        <v>0</v>
      </c>
      <c r="AA186" s="45">
        <v>2027</v>
      </c>
      <c r="AB186" s="45">
        <v>2027</v>
      </c>
      <c r="AC186" s="45">
        <v>2027</v>
      </c>
    </row>
    <row r="187" spans="1:29" x14ac:dyDescent="0.25">
      <c r="A187">
        <v>1</v>
      </c>
      <c r="B187" s="40">
        <f>SUBTOTAL(9,$A$182:A187)</f>
        <v>6</v>
      </c>
      <c r="C187" s="46" t="s">
        <v>63</v>
      </c>
      <c r="D187" s="36">
        <f t="shared" si="3"/>
        <v>11962768.629999999</v>
      </c>
      <c r="E187" s="42">
        <v>0</v>
      </c>
      <c r="F187" s="42">
        <v>0</v>
      </c>
      <c r="G187" s="42">
        <v>0</v>
      </c>
      <c r="H187" s="42">
        <v>0</v>
      </c>
      <c r="I187" s="42">
        <v>0</v>
      </c>
      <c r="J187" s="42">
        <v>0</v>
      </c>
      <c r="K187" s="43">
        <v>0</v>
      </c>
      <c r="L187" s="42">
        <v>0</v>
      </c>
      <c r="M187" s="42">
        <v>925</v>
      </c>
      <c r="N187" s="44">
        <v>11496738.43</v>
      </c>
      <c r="O187" s="42">
        <v>0</v>
      </c>
      <c r="P187" s="42">
        <v>0</v>
      </c>
      <c r="Q187" s="42">
        <v>0</v>
      </c>
      <c r="R187" s="42">
        <v>0</v>
      </c>
      <c r="S187" s="42">
        <v>0</v>
      </c>
      <c r="T187" s="42">
        <v>0</v>
      </c>
      <c r="U187" s="42">
        <v>0</v>
      </c>
      <c r="V187" s="42">
        <v>0</v>
      </c>
      <c r="W187" s="42">
        <v>0</v>
      </c>
      <c r="X187" s="44">
        <v>220000</v>
      </c>
      <c r="Y187" s="44">
        <v>246030.2</v>
      </c>
      <c r="Z187" s="42">
        <v>0</v>
      </c>
      <c r="AA187" s="45">
        <v>2027</v>
      </c>
      <c r="AB187" s="45">
        <v>2027</v>
      </c>
      <c r="AC187" s="45">
        <v>2027</v>
      </c>
    </row>
    <row r="188" spans="1:29" x14ac:dyDescent="0.25">
      <c r="A188">
        <v>1</v>
      </c>
      <c r="B188" s="40">
        <f>SUBTOTAL(9,$A$182:A188)</f>
        <v>7</v>
      </c>
      <c r="C188" s="46" t="s">
        <v>64</v>
      </c>
      <c r="D188" s="36">
        <f t="shared" si="3"/>
        <v>20856102.009999998</v>
      </c>
      <c r="E188" s="42">
        <v>0</v>
      </c>
      <c r="F188" s="42">
        <v>0</v>
      </c>
      <c r="G188" s="42">
        <v>0</v>
      </c>
      <c r="H188" s="42">
        <v>0</v>
      </c>
      <c r="I188" s="42">
        <v>0</v>
      </c>
      <c r="J188" s="42">
        <v>0</v>
      </c>
      <c r="K188" s="43">
        <v>0</v>
      </c>
      <c r="L188" s="42">
        <v>0</v>
      </c>
      <c r="M188" s="42">
        <v>1371.8</v>
      </c>
      <c r="N188" s="44">
        <v>20203741.93</v>
      </c>
      <c r="O188" s="42">
        <v>0</v>
      </c>
      <c r="P188" s="42">
        <v>0</v>
      </c>
      <c r="Q188" s="42">
        <v>0</v>
      </c>
      <c r="R188" s="42">
        <v>0</v>
      </c>
      <c r="S188" s="42">
        <v>0</v>
      </c>
      <c r="T188" s="42">
        <v>0</v>
      </c>
      <c r="U188" s="42">
        <v>0</v>
      </c>
      <c r="V188" s="42">
        <v>0</v>
      </c>
      <c r="W188" s="42">
        <v>0</v>
      </c>
      <c r="X188" s="44">
        <v>220000</v>
      </c>
      <c r="Y188" s="44">
        <v>432360.08</v>
      </c>
      <c r="Z188" s="42">
        <v>0</v>
      </c>
      <c r="AA188" s="45">
        <v>2027</v>
      </c>
      <c r="AB188" s="45">
        <v>2027</v>
      </c>
      <c r="AC188" s="45">
        <v>2027</v>
      </c>
    </row>
    <row r="189" spans="1:29" x14ac:dyDescent="0.25">
      <c r="A189">
        <v>1</v>
      </c>
      <c r="B189" s="40">
        <f>SUBTOTAL(9,$A$182:A189)</f>
        <v>8</v>
      </c>
      <c r="C189" s="46" t="s">
        <v>65</v>
      </c>
      <c r="D189" s="36">
        <f t="shared" si="3"/>
        <v>1748115.43</v>
      </c>
      <c r="E189" s="42">
        <v>0</v>
      </c>
      <c r="F189" s="42">
        <v>0</v>
      </c>
      <c r="G189" s="42">
        <v>0</v>
      </c>
      <c r="H189" s="42">
        <v>1496098.91</v>
      </c>
      <c r="I189" s="42">
        <v>0</v>
      </c>
      <c r="J189" s="42">
        <v>0</v>
      </c>
      <c r="K189" s="43">
        <v>0</v>
      </c>
      <c r="L189" s="42">
        <v>0</v>
      </c>
      <c r="M189" s="36">
        <v>0</v>
      </c>
      <c r="N189" s="36">
        <v>0</v>
      </c>
      <c r="O189" s="42">
        <v>0</v>
      </c>
      <c r="P189" s="42">
        <v>0</v>
      </c>
      <c r="Q189" s="44">
        <v>0</v>
      </c>
      <c r="R189" s="44">
        <v>0</v>
      </c>
      <c r="S189" s="42">
        <v>0</v>
      </c>
      <c r="T189" s="42">
        <v>0</v>
      </c>
      <c r="U189" s="42">
        <v>0</v>
      </c>
      <c r="V189" s="42">
        <v>0</v>
      </c>
      <c r="W189" s="42">
        <v>0</v>
      </c>
      <c r="X189" s="44">
        <v>220000</v>
      </c>
      <c r="Y189" s="47">
        <v>32016.52</v>
      </c>
      <c r="Z189" s="42">
        <v>0</v>
      </c>
      <c r="AA189" s="45">
        <v>2027</v>
      </c>
      <c r="AB189" s="45">
        <v>2027</v>
      </c>
      <c r="AC189" s="45">
        <v>2027</v>
      </c>
    </row>
    <row r="190" spans="1:29" x14ac:dyDescent="0.25">
      <c r="A190">
        <v>1</v>
      </c>
      <c r="B190" s="40">
        <f>SUBTOTAL(9,$A$182:A190)</f>
        <v>9</v>
      </c>
      <c r="C190" s="46" t="s">
        <v>66</v>
      </c>
      <c r="D190" s="36">
        <f t="shared" si="3"/>
        <v>9440888.9700000007</v>
      </c>
      <c r="E190" s="42">
        <v>0</v>
      </c>
      <c r="F190" s="42">
        <v>0</v>
      </c>
      <c r="G190" s="42">
        <v>0</v>
      </c>
      <c r="H190" s="42">
        <v>0</v>
      </c>
      <c r="I190" s="42">
        <v>0</v>
      </c>
      <c r="J190" s="42">
        <v>0</v>
      </c>
      <c r="K190" s="43">
        <v>0</v>
      </c>
      <c r="L190" s="42">
        <v>0</v>
      </c>
      <c r="M190" s="44">
        <v>730</v>
      </c>
      <c r="N190" s="44">
        <v>9047277.2400000002</v>
      </c>
      <c r="O190" s="42">
        <v>0</v>
      </c>
      <c r="P190" s="42">
        <v>0</v>
      </c>
      <c r="Q190" s="44">
        <v>0</v>
      </c>
      <c r="R190" s="44">
        <v>0</v>
      </c>
      <c r="S190" s="42">
        <v>0</v>
      </c>
      <c r="T190" s="42">
        <v>0</v>
      </c>
      <c r="U190" s="42">
        <v>0</v>
      </c>
      <c r="V190" s="42">
        <v>0</v>
      </c>
      <c r="W190" s="42">
        <v>0</v>
      </c>
      <c r="X190" s="44">
        <v>200000</v>
      </c>
      <c r="Y190" s="47">
        <v>193611.73</v>
      </c>
      <c r="Z190" s="42">
        <v>0</v>
      </c>
      <c r="AA190" s="45">
        <v>2027</v>
      </c>
      <c r="AB190" s="45">
        <v>2027</v>
      </c>
      <c r="AC190" s="45">
        <v>2027</v>
      </c>
    </row>
    <row r="191" spans="1:29" x14ac:dyDescent="0.25">
      <c r="A191">
        <v>1</v>
      </c>
      <c r="B191" s="40">
        <f>SUBTOTAL(9,$A$182:A191)</f>
        <v>10</v>
      </c>
      <c r="C191" s="46" t="s">
        <v>67</v>
      </c>
      <c r="D191" s="36">
        <f t="shared" si="3"/>
        <v>7298992.54</v>
      </c>
      <c r="E191" s="42">
        <v>0</v>
      </c>
      <c r="F191" s="42">
        <v>0</v>
      </c>
      <c r="G191" s="42">
        <v>0</v>
      </c>
      <c r="H191" s="42">
        <v>0</v>
      </c>
      <c r="I191" s="42">
        <v>0</v>
      </c>
      <c r="J191" s="42">
        <v>0</v>
      </c>
      <c r="K191" s="43">
        <v>0</v>
      </c>
      <c r="L191" s="42">
        <v>0</v>
      </c>
      <c r="M191" s="44">
        <v>575</v>
      </c>
      <c r="N191" s="44">
        <v>6950257.04</v>
      </c>
      <c r="O191" s="42">
        <v>0</v>
      </c>
      <c r="P191" s="42">
        <v>0</v>
      </c>
      <c r="Q191" s="44">
        <v>0</v>
      </c>
      <c r="R191" s="44">
        <v>0</v>
      </c>
      <c r="S191" s="42">
        <v>0</v>
      </c>
      <c r="T191" s="42">
        <v>0</v>
      </c>
      <c r="U191" s="42">
        <v>0</v>
      </c>
      <c r="V191" s="42">
        <v>0</v>
      </c>
      <c r="W191" s="42">
        <v>0</v>
      </c>
      <c r="X191" s="44">
        <v>200000</v>
      </c>
      <c r="Y191" s="47">
        <v>148735.5</v>
      </c>
      <c r="Z191" s="42">
        <v>0</v>
      </c>
      <c r="AA191" s="45">
        <v>2027</v>
      </c>
      <c r="AB191" s="45">
        <v>2027</v>
      </c>
      <c r="AC191" s="45">
        <v>2027</v>
      </c>
    </row>
    <row r="192" spans="1:29" x14ac:dyDescent="0.25">
      <c r="A192">
        <v>1</v>
      </c>
      <c r="B192" s="40">
        <f>SUBTOTAL(9,$A$182:A192)</f>
        <v>11</v>
      </c>
      <c r="C192" s="46" t="s">
        <v>68</v>
      </c>
      <c r="D192" s="36">
        <f t="shared" si="3"/>
        <v>4747522.0799999991</v>
      </c>
      <c r="E192" s="42">
        <v>0</v>
      </c>
      <c r="F192" s="42">
        <v>0</v>
      </c>
      <c r="G192" s="42">
        <v>0</v>
      </c>
      <c r="H192" s="42">
        <v>0</v>
      </c>
      <c r="I192" s="42">
        <v>0</v>
      </c>
      <c r="J192" s="42">
        <v>0</v>
      </c>
      <c r="K192" s="43">
        <v>0</v>
      </c>
      <c r="L192" s="42">
        <v>0</v>
      </c>
      <c r="M192" s="36">
        <v>374</v>
      </c>
      <c r="N192" s="36">
        <v>4452244.0599999996</v>
      </c>
      <c r="O192" s="42">
        <v>0</v>
      </c>
      <c r="P192" s="42">
        <v>0</v>
      </c>
      <c r="Q192" s="42">
        <v>0</v>
      </c>
      <c r="R192" s="42">
        <v>0</v>
      </c>
      <c r="S192" s="42">
        <v>0</v>
      </c>
      <c r="T192" s="42">
        <v>0</v>
      </c>
      <c r="U192" s="42">
        <v>0</v>
      </c>
      <c r="V192" s="42">
        <v>0</v>
      </c>
      <c r="W192" s="42">
        <v>0</v>
      </c>
      <c r="X192" s="44">
        <v>200000</v>
      </c>
      <c r="Y192" s="44">
        <v>95278.02</v>
      </c>
      <c r="Z192" s="42">
        <v>0</v>
      </c>
      <c r="AA192" s="45">
        <v>2027</v>
      </c>
      <c r="AB192" s="45">
        <v>2027</v>
      </c>
      <c r="AC192" s="45">
        <v>2027</v>
      </c>
    </row>
    <row r="193" spans="1:29" x14ac:dyDescent="0.25">
      <c r="A193">
        <v>1</v>
      </c>
      <c r="B193" s="40">
        <f>SUBTOTAL(9,$A$182:A193)</f>
        <v>12</v>
      </c>
      <c r="C193" s="46" t="s">
        <v>69</v>
      </c>
      <c r="D193" s="36">
        <f t="shared" si="3"/>
        <v>13150365.290000001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7">
        <v>0</v>
      </c>
      <c r="L193" s="36">
        <v>0</v>
      </c>
      <c r="M193" s="44">
        <v>1035.96</v>
      </c>
      <c r="N193" s="44">
        <v>12669243.48</v>
      </c>
      <c r="O193" s="36">
        <v>0</v>
      </c>
      <c r="P193" s="36">
        <v>0</v>
      </c>
      <c r="Q193" s="36">
        <v>0</v>
      </c>
      <c r="R193" s="36">
        <v>0</v>
      </c>
      <c r="S193" s="42">
        <v>0</v>
      </c>
      <c r="T193" s="42">
        <v>0</v>
      </c>
      <c r="U193" s="42">
        <v>0</v>
      </c>
      <c r="V193" s="42">
        <v>0</v>
      </c>
      <c r="W193" s="42">
        <v>0</v>
      </c>
      <c r="X193" s="44">
        <v>210000</v>
      </c>
      <c r="Y193" s="44">
        <v>271121.81</v>
      </c>
      <c r="Z193" s="42">
        <v>0</v>
      </c>
      <c r="AA193" s="45">
        <v>2027</v>
      </c>
      <c r="AB193" s="45">
        <v>2027</v>
      </c>
      <c r="AC193" s="45">
        <v>2027</v>
      </c>
    </row>
    <row r="194" spans="1:29" x14ac:dyDescent="0.25">
      <c r="A194">
        <v>1</v>
      </c>
      <c r="B194" s="40">
        <f>SUBTOTAL(9,$A$182:A194)</f>
        <v>13</v>
      </c>
      <c r="C194" s="46" t="s">
        <v>70</v>
      </c>
      <c r="D194" s="36">
        <f t="shared" si="3"/>
        <v>6981645.46</v>
      </c>
      <c r="E194" s="42">
        <v>0</v>
      </c>
      <c r="F194" s="42">
        <v>0</v>
      </c>
      <c r="G194" s="42">
        <v>0</v>
      </c>
      <c r="H194" s="42">
        <v>0</v>
      </c>
      <c r="I194" s="42">
        <v>0</v>
      </c>
      <c r="J194" s="42">
        <v>0</v>
      </c>
      <c r="K194" s="43">
        <v>0</v>
      </c>
      <c r="L194" s="42">
        <v>0</v>
      </c>
      <c r="M194" s="44">
        <v>550</v>
      </c>
      <c r="N194" s="44">
        <v>6639558.9000000004</v>
      </c>
      <c r="O194" s="42">
        <v>0</v>
      </c>
      <c r="P194" s="42">
        <v>0</v>
      </c>
      <c r="Q194" s="44">
        <v>0</v>
      </c>
      <c r="R194" s="44">
        <v>0</v>
      </c>
      <c r="S194" s="42">
        <v>0</v>
      </c>
      <c r="T194" s="42">
        <v>0</v>
      </c>
      <c r="U194" s="42">
        <v>0</v>
      </c>
      <c r="V194" s="42">
        <v>0</v>
      </c>
      <c r="W194" s="42">
        <v>0</v>
      </c>
      <c r="X194" s="44">
        <v>200000</v>
      </c>
      <c r="Y194" s="47">
        <v>142086.56</v>
      </c>
      <c r="Z194" s="42">
        <v>0</v>
      </c>
      <c r="AA194" s="45">
        <v>2027</v>
      </c>
      <c r="AB194" s="45">
        <v>2027</v>
      </c>
      <c r="AC194" s="45">
        <v>2027</v>
      </c>
    </row>
    <row r="195" spans="1:29" x14ac:dyDescent="0.25">
      <c r="A195">
        <v>1</v>
      </c>
      <c r="B195" s="40">
        <f>SUBTOTAL(9,$A$182:A195)</f>
        <v>14</v>
      </c>
      <c r="C195" s="46" t="s">
        <v>71</v>
      </c>
      <c r="D195" s="36">
        <f t="shared" si="3"/>
        <v>13708684.630000001</v>
      </c>
      <c r="E195" s="42">
        <v>0</v>
      </c>
      <c r="F195" s="42">
        <v>0</v>
      </c>
      <c r="G195" s="42">
        <v>0</v>
      </c>
      <c r="H195" s="42">
        <v>0</v>
      </c>
      <c r="I195" s="42">
        <v>0</v>
      </c>
      <c r="J195" s="42">
        <v>0</v>
      </c>
      <c r="K195" s="43">
        <v>0</v>
      </c>
      <c r="L195" s="42">
        <v>0</v>
      </c>
      <c r="M195" s="44">
        <v>1060</v>
      </c>
      <c r="N195" s="44">
        <v>13206074.630000001</v>
      </c>
      <c r="O195" s="42">
        <v>0</v>
      </c>
      <c r="P195" s="42">
        <v>0</v>
      </c>
      <c r="Q195" s="44">
        <v>0</v>
      </c>
      <c r="R195" s="44">
        <v>0</v>
      </c>
      <c r="S195" s="42">
        <v>0</v>
      </c>
      <c r="T195" s="42">
        <v>0</v>
      </c>
      <c r="U195" s="42">
        <v>0</v>
      </c>
      <c r="V195" s="42">
        <v>0</v>
      </c>
      <c r="W195" s="42">
        <v>0</v>
      </c>
      <c r="X195" s="42">
        <v>220000</v>
      </c>
      <c r="Y195" s="47">
        <v>282610</v>
      </c>
      <c r="Z195" s="42">
        <v>0</v>
      </c>
      <c r="AA195" s="45">
        <v>2027</v>
      </c>
      <c r="AB195" s="45">
        <v>2027</v>
      </c>
      <c r="AC195" s="45">
        <v>2027</v>
      </c>
    </row>
    <row r="196" spans="1:29" x14ac:dyDescent="0.25">
      <c r="A196">
        <v>1</v>
      </c>
      <c r="B196" s="40">
        <f>SUBTOTAL(9,$A$182:A196)</f>
        <v>15</v>
      </c>
      <c r="C196" s="46" t="s">
        <v>72</v>
      </c>
      <c r="D196" s="36">
        <f t="shared" si="3"/>
        <v>22200340.390000001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7">
        <v>0</v>
      </c>
      <c r="L196" s="36">
        <v>0</v>
      </c>
      <c r="M196" s="44">
        <v>1732</v>
      </c>
      <c r="N196" s="44">
        <v>21704980.390000001</v>
      </c>
      <c r="O196" s="36">
        <v>0</v>
      </c>
      <c r="P196" s="36">
        <v>0</v>
      </c>
      <c r="Q196" s="36">
        <v>0</v>
      </c>
      <c r="R196" s="36">
        <v>0</v>
      </c>
      <c r="S196" s="42">
        <v>0</v>
      </c>
      <c r="T196" s="42">
        <v>0</v>
      </c>
      <c r="U196" s="42">
        <v>0</v>
      </c>
      <c r="V196" s="42">
        <v>0</v>
      </c>
      <c r="W196" s="42">
        <v>0</v>
      </c>
      <c r="X196" s="44">
        <v>230000</v>
      </c>
      <c r="Y196" s="44">
        <v>265360</v>
      </c>
      <c r="Z196" s="42">
        <v>0</v>
      </c>
      <c r="AA196" s="45">
        <v>2027</v>
      </c>
      <c r="AB196" s="45">
        <v>2027</v>
      </c>
      <c r="AC196" s="45">
        <v>2027</v>
      </c>
    </row>
    <row r="197" spans="1:29" x14ac:dyDescent="0.25">
      <c r="A197">
        <v>1</v>
      </c>
      <c r="B197" s="40">
        <f>SUBTOTAL(9,$A$182:A197)</f>
        <v>16</v>
      </c>
      <c r="C197" s="46" t="s">
        <v>73</v>
      </c>
      <c r="D197" s="36">
        <f t="shared" si="3"/>
        <v>8740282.9900000002</v>
      </c>
      <c r="E197" s="42">
        <v>0</v>
      </c>
      <c r="F197" s="42">
        <v>0</v>
      </c>
      <c r="G197" s="42">
        <v>0</v>
      </c>
      <c r="H197" s="42">
        <v>0</v>
      </c>
      <c r="I197" s="42">
        <v>8263445.2599999998</v>
      </c>
      <c r="J197" s="42">
        <v>0</v>
      </c>
      <c r="K197" s="43">
        <v>0</v>
      </c>
      <c r="L197" s="42">
        <v>0</v>
      </c>
      <c r="M197" s="36">
        <v>0</v>
      </c>
      <c r="N197" s="36">
        <v>0</v>
      </c>
      <c r="O197" s="42">
        <v>0</v>
      </c>
      <c r="P197" s="42">
        <v>0</v>
      </c>
      <c r="Q197" s="44">
        <v>0</v>
      </c>
      <c r="R197" s="44">
        <v>0</v>
      </c>
      <c r="S197" s="42">
        <v>0</v>
      </c>
      <c r="T197" s="42">
        <v>0</v>
      </c>
      <c r="U197" s="42">
        <v>0</v>
      </c>
      <c r="V197" s="42">
        <v>0</v>
      </c>
      <c r="W197" s="42">
        <v>0</v>
      </c>
      <c r="X197" s="44">
        <v>300000</v>
      </c>
      <c r="Y197" s="44">
        <v>176837.73</v>
      </c>
      <c r="Z197" s="42">
        <v>0</v>
      </c>
      <c r="AA197" s="45">
        <v>2027</v>
      </c>
      <c r="AB197" s="45">
        <v>2027</v>
      </c>
      <c r="AC197" s="45">
        <v>2027</v>
      </c>
    </row>
    <row r="198" spans="1:29" x14ac:dyDescent="0.25">
      <c r="A198">
        <v>1</v>
      </c>
      <c r="B198" s="40">
        <f>SUBTOTAL(9,$A$182:A198)</f>
        <v>17</v>
      </c>
      <c r="C198" s="46" t="s">
        <v>74</v>
      </c>
      <c r="D198" s="36">
        <f t="shared" si="3"/>
        <v>13763291.92</v>
      </c>
      <c r="E198" s="36">
        <v>0</v>
      </c>
      <c r="F198" s="36">
        <v>0</v>
      </c>
      <c r="G198" s="36">
        <v>0</v>
      </c>
      <c r="H198" s="36">
        <v>0</v>
      </c>
      <c r="I198" s="36">
        <v>0</v>
      </c>
      <c r="J198" s="36">
        <v>0</v>
      </c>
      <c r="K198" s="37">
        <v>0</v>
      </c>
      <c r="L198" s="36">
        <v>0</v>
      </c>
      <c r="M198" s="44">
        <v>1100</v>
      </c>
      <c r="N198" s="44">
        <v>13259537.82</v>
      </c>
      <c r="O198" s="36">
        <v>0</v>
      </c>
      <c r="P198" s="36">
        <v>0</v>
      </c>
      <c r="Q198" s="36">
        <v>0</v>
      </c>
      <c r="R198" s="36">
        <v>0</v>
      </c>
      <c r="S198" s="42">
        <v>0</v>
      </c>
      <c r="T198" s="42">
        <v>0</v>
      </c>
      <c r="U198" s="42">
        <v>0</v>
      </c>
      <c r="V198" s="42">
        <v>0</v>
      </c>
      <c r="W198" s="42">
        <v>0</v>
      </c>
      <c r="X198" s="44">
        <v>220000</v>
      </c>
      <c r="Y198" s="44">
        <v>283754.09999999998</v>
      </c>
      <c r="Z198" s="42">
        <v>0</v>
      </c>
      <c r="AA198" s="45">
        <v>2027</v>
      </c>
      <c r="AB198" s="45">
        <v>2027</v>
      </c>
      <c r="AC198" s="45">
        <v>2027</v>
      </c>
    </row>
    <row r="199" spans="1:29" x14ac:dyDescent="0.25">
      <c r="A199">
        <v>1</v>
      </c>
      <c r="B199" s="40">
        <f>SUBTOTAL(9,$A$182:A199)</f>
        <v>18</v>
      </c>
      <c r="C199" s="46" t="s">
        <v>75</v>
      </c>
      <c r="D199" s="36">
        <f t="shared" si="3"/>
        <v>12389239.58</v>
      </c>
      <c r="E199" s="42">
        <v>0</v>
      </c>
      <c r="F199" s="42">
        <v>0</v>
      </c>
      <c r="G199" s="42">
        <v>0</v>
      </c>
      <c r="H199" s="42">
        <v>0</v>
      </c>
      <c r="I199" s="42">
        <v>0</v>
      </c>
      <c r="J199" s="42">
        <v>0</v>
      </c>
      <c r="K199" s="43">
        <v>0</v>
      </c>
      <c r="L199" s="42">
        <v>0</v>
      </c>
      <c r="M199" s="36">
        <v>976</v>
      </c>
      <c r="N199" s="36">
        <v>11933855.08</v>
      </c>
      <c r="O199" s="42">
        <v>0</v>
      </c>
      <c r="P199" s="42">
        <v>0</v>
      </c>
      <c r="Q199" s="44">
        <v>0</v>
      </c>
      <c r="R199" s="44">
        <v>0</v>
      </c>
      <c r="S199" s="42">
        <v>0</v>
      </c>
      <c r="T199" s="42">
        <v>0</v>
      </c>
      <c r="U199" s="42">
        <v>0</v>
      </c>
      <c r="V199" s="42">
        <v>0</v>
      </c>
      <c r="W199" s="42">
        <v>0</v>
      </c>
      <c r="X199" s="42">
        <v>200000</v>
      </c>
      <c r="Y199" s="44">
        <v>255384.5</v>
      </c>
      <c r="Z199" s="42">
        <v>0</v>
      </c>
      <c r="AA199" s="45">
        <v>2027</v>
      </c>
      <c r="AB199" s="45">
        <v>2027</v>
      </c>
      <c r="AC199" s="45">
        <v>2027</v>
      </c>
    </row>
    <row r="200" spans="1:29" x14ac:dyDescent="0.25">
      <c r="A200">
        <v>1</v>
      </c>
      <c r="B200" s="40">
        <f>SUBTOTAL(9,$A$182:A200)</f>
        <v>19</v>
      </c>
      <c r="C200" s="46" t="s">
        <v>76</v>
      </c>
      <c r="D200" s="36">
        <f t="shared" si="3"/>
        <v>6283900.4400000004</v>
      </c>
      <c r="E200" s="42">
        <v>0</v>
      </c>
      <c r="F200" s="42">
        <v>0</v>
      </c>
      <c r="G200" s="42">
        <v>0</v>
      </c>
      <c r="H200" s="42">
        <v>0</v>
      </c>
      <c r="I200" s="42">
        <v>0</v>
      </c>
      <c r="J200" s="42">
        <v>0</v>
      </c>
      <c r="K200" s="43">
        <v>0</v>
      </c>
      <c r="L200" s="42">
        <v>0</v>
      </c>
      <c r="M200" s="44">
        <v>350</v>
      </c>
      <c r="N200" s="44">
        <v>5956432.7800000003</v>
      </c>
      <c r="O200" s="42">
        <v>0</v>
      </c>
      <c r="P200" s="42">
        <v>0</v>
      </c>
      <c r="Q200" s="44">
        <v>0</v>
      </c>
      <c r="R200" s="44">
        <v>0</v>
      </c>
      <c r="S200" s="42">
        <v>0</v>
      </c>
      <c r="T200" s="42">
        <v>0</v>
      </c>
      <c r="U200" s="42">
        <v>0</v>
      </c>
      <c r="V200" s="42">
        <v>0</v>
      </c>
      <c r="W200" s="42">
        <v>0</v>
      </c>
      <c r="X200" s="44">
        <v>200000</v>
      </c>
      <c r="Y200" s="47">
        <v>127467.66</v>
      </c>
      <c r="Z200" s="42">
        <v>0</v>
      </c>
      <c r="AA200" s="45">
        <v>2027</v>
      </c>
      <c r="AB200" s="45">
        <v>2027</v>
      </c>
      <c r="AC200" s="45">
        <v>2027</v>
      </c>
    </row>
    <row r="201" spans="1:29" x14ac:dyDescent="0.25">
      <c r="A201">
        <v>1</v>
      </c>
      <c r="B201" s="40">
        <f>SUBTOTAL(9,$A$182:A201)</f>
        <v>20</v>
      </c>
      <c r="C201" s="46" t="s">
        <v>77</v>
      </c>
      <c r="D201" s="36">
        <f t="shared" si="3"/>
        <v>19999023.359999999</v>
      </c>
      <c r="E201" s="42">
        <v>0</v>
      </c>
      <c r="F201" s="42">
        <v>0</v>
      </c>
      <c r="G201" s="42">
        <v>0</v>
      </c>
      <c r="H201" s="42">
        <v>0</v>
      </c>
      <c r="I201" s="42">
        <v>0</v>
      </c>
      <c r="J201" s="42">
        <v>0</v>
      </c>
      <c r="K201" s="43">
        <v>0</v>
      </c>
      <c r="L201" s="42">
        <v>0</v>
      </c>
      <c r="M201" s="36">
        <v>1740</v>
      </c>
      <c r="N201" s="36">
        <v>19354830</v>
      </c>
      <c r="O201" s="42">
        <v>0</v>
      </c>
      <c r="P201" s="42">
        <v>0</v>
      </c>
      <c r="Q201" s="44">
        <v>0</v>
      </c>
      <c r="R201" s="44">
        <v>0</v>
      </c>
      <c r="S201" s="42">
        <v>0</v>
      </c>
      <c r="T201" s="42">
        <v>0</v>
      </c>
      <c r="U201" s="42">
        <v>0</v>
      </c>
      <c r="V201" s="42">
        <v>0</v>
      </c>
      <c r="W201" s="42">
        <v>0</v>
      </c>
      <c r="X201" s="44">
        <v>230000</v>
      </c>
      <c r="Y201" s="47">
        <v>414193.36</v>
      </c>
      <c r="Z201" s="42">
        <v>0</v>
      </c>
      <c r="AA201" s="45">
        <v>2027</v>
      </c>
      <c r="AB201" s="45">
        <v>2027</v>
      </c>
      <c r="AC201" s="45">
        <v>2027</v>
      </c>
    </row>
    <row r="202" spans="1:29" x14ac:dyDescent="0.25">
      <c r="A202">
        <v>1</v>
      </c>
      <c r="B202" s="40">
        <f>SUBTOTAL(9,$A$182:A202)</f>
        <v>21</v>
      </c>
      <c r="C202" s="46" t="s">
        <v>78</v>
      </c>
      <c r="D202" s="36">
        <f t="shared" si="3"/>
        <v>7562549.9699999997</v>
      </c>
      <c r="E202" s="42">
        <v>0</v>
      </c>
      <c r="F202" s="42">
        <v>0</v>
      </c>
      <c r="G202" s="42">
        <v>0</v>
      </c>
      <c r="H202" s="42">
        <v>0</v>
      </c>
      <c r="I202" s="42">
        <v>7159340.0999999996</v>
      </c>
      <c r="J202" s="42">
        <v>0</v>
      </c>
      <c r="K202" s="43">
        <v>0</v>
      </c>
      <c r="L202" s="42">
        <v>0</v>
      </c>
      <c r="M202" s="36">
        <v>0</v>
      </c>
      <c r="N202" s="36">
        <v>0</v>
      </c>
      <c r="O202" s="42">
        <v>0</v>
      </c>
      <c r="P202" s="42">
        <v>0</v>
      </c>
      <c r="Q202" s="44">
        <v>0</v>
      </c>
      <c r="R202" s="44">
        <v>0</v>
      </c>
      <c r="S202" s="42">
        <v>0</v>
      </c>
      <c r="T202" s="42">
        <v>0</v>
      </c>
      <c r="U202" s="42">
        <v>0</v>
      </c>
      <c r="V202" s="42">
        <v>0</v>
      </c>
      <c r="W202" s="42">
        <v>0</v>
      </c>
      <c r="X202" s="44">
        <v>250000</v>
      </c>
      <c r="Y202" s="47">
        <v>153209.87</v>
      </c>
      <c r="Z202" s="42">
        <v>0</v>
      </c>
      <c r="AA202" s="45">
        <v>2027</v>
      </c>
      <c r="AB202" s="45">
        <v>2027</v>
      </c>
      <c r="AC202" s="45">
        <v>2027</v>
      </c>
    </row>
    <row r="203" spans="1:29" x14ac:dyDescent="0.25">
      <c r="A203">
        <v>1</v>
      </c>
      <c r="B203" s="40">
        <f>SUBTOTAL(9,$A$182:A203)</f>
        <v>22</v>
      </c>
      <c r="C203" s="46" t="s">
        <v>79</v>
      </c>
      <c r="D203" s="36">
        <f t="shared" si="3"/>
        <v>10282055.02</v>
      </c>
      <c r="E203" s="42">
        <v>0</v>
      </c>
      <c r="F203" s="42">
        <v>0</v>
      </c>
      <c r="G203" s="42">
        <v>0</v>
      </c>
      <c r="H203" s="42">
        <v>0</v>
      </c>
      <c r="I203" s="42">
        <v>0</v>
      </c>
      <c r="J203" s="42">
        <v>0</v>
      </c>
      <c r="K203" s="43">
        <v>0</v>
      </c>
      <c r="L203" s="42">
        <v>0</v>
      </c>
      <c r="M203" s="44">
        <v>814</v>
      </c>
      <c r="N203" s="44">
        <v>9870819.4800000004</v>
      </c>
      <c r="O203" s="42">
        <v>0</v>
      </c>
      <c r="P203" s="42">
        <v>0</v>
      </c>
      <c r="Q203" s="44">
        <v>0</v>
      </c>
      <c r="R203" s="44">
        <v>0</v>
      </c>
      <c r="S203" s="42">
        <v>0</v>
      </c>
      <c r="T203" s="42">
        <v>0</v>
      </c>
      <c r="U203" s="42">
        <v>0</v>
      </c>
      <c r="V203" s="42">
        <v>0</v>
      </c>
      <c r="W203" s="42">
        <v>0</v>
      </c>
      <c r="X203" s="44">
        <v>200000</v>
      </c>
      <c r="Y203" s="47">
        <v>211235.54</v>
      </c>
      <c r="Z203" s="42">
        <v>0</v>
      </c>
      <c r="AA203" s="45">
        <v>2027</v>
      </c>
      <c r="AB203" s="45">
        <v>2027</v>
      </c>
      <c r="AC203" s="45">
        <v>2027</v>
      </c>
    </row>
    <row r="204" spans="1:29" x14ac:dyDescent="0.25">
      <c r="A204">
        <v>1</v>
      </c>
      <c r="B204" s="40">
        <f>SUBTOTAL(9,$A$182:A204)</f>
        <v>23</v>
      </c>
      <c r="C204" s="46" t="s">
        <v>80</v>
      </c>
      <c r="D204" s="36">
        <f t="shared" si="3"/>
        <v>7590951.8399999999</v>
      </c>
      <c r="E204" s="42">
        <v>0</v>
      </c>
      <c r="F204" s="42">
        <v>0</v>
      </c>
      <c r="G204" s="42">
        <v>0</v>
      </c>
      <c r="H204" s="42">
        <v>0</v>
      </c>
      <c r="I204" s="42">
        <v>0</v>
      </c>
      <c r="J204" s="42">
        <v>0</v>
      </c>
      <c r="K204" s="43">
        <v>0</v>
      </c>
      <c r="L204" s="42">
        <v>0</v>
      </c>
      <c r="M204" s="44">
        <v>598</v>
      </c>
      <c r="N204" s="44">
        <v>7236099.3200000003</v>
      </c>
      <c r="O204" s="42">
        <v>0</v>
      </c>
      <c r="P204" s="42">
        <v>0</v>
      </c>
      <c r="Q204" s="44">
        <v>0</v>
      </c>
      <c r="R204" s="44">
        <v>0</v>
      </c>
      <c r="S204" s="42">
        <v>0</v>
      </c>
      <c r="T204" s="42">
        <v>0</v>
      </c>
      <c r="U204" s="42">
        <v>0</v>
      </c>
      <c r="V204" s="42">
        <v>0</v>
      </c>
      <c r="W204" s="42">
        <v>0</v>
      </c>
      <c r="X204" s="44">
        <v>200000</v>
      </c>
      <c r="Y204" s="47">
        <v>154852.51999999999</v>
      </c>
      <c r="Z204" s="42">
        <v>0</v>
      </c>
      <c r="AA204" s="45">
        <v>2027</v>
      </c>
      <c r="AB204" s="45">
        <v>2027</v>
      </c>
      <c r="AC204" s="45">
        <v>2027</v>
      </c>
    </row>
    <row r="205" spans="1:29" x14ac:dyDescent="0.25">
      <c r="A205">
        <v>1</v>
      </c>
      <c r="B205" s="40">
        <f>SUBTOTAL(9,$A$182:A205)</f>
        <v>24</v>
      </c>
      <c r="C205" s="46" t="s">
        <v>81</v>
      </c>
      <c r="D205" s="36">
        <f t="shared" si="3"/>
        <v>4760214.9700000007</v>
      </c>
      <c r="E205" s="42">
        <v>0</v>
      </c>
      <c r="F205" s="42">
        <v>0</v>
      </c>
      <c r="G205" s="42">
        <v>0</v>
      </c>
      <c r="H205" s="42">
        <v>0</v>
      </c>
      <c r="I205" s="42">
        <v>0</v>
      </c>
      <c r="J205" s="42">
        <v>0</v>
      </c>
      <c r="K205" s="43">
        <v>0</v>
      </c>
      <c r="L205" s="42">
        <v>0</v>
      </c>
      <c r="M205" s="44">
        <v>375</v>
      </c>
      <c r="N205" s="47">
        <v>4484251.9800000004</v>
      </c>
      <c r="O205" s="42">
        <v>0</v>
      </c>
      <c r="P205" s="42">
        <v>0</v>
      </c>
      <c r="Q205" s="44">
        <v>0</v>
      </c>
      <c r="R205" s="44">
        <v>0</v>
      </c>
      <c r="S205" s="42">
        <v>0</v>
      </c>
      <c r="T205" s="42">
        <v>0</v>
      </c>
      <c r="U205" s="42">
        <v>0</v>
      </c>
      <c r="V205" s="42">
        <v>0</v>
      </c>
      <c r="W205" s="42">
        <v>0</v>
      </c>
      <c r="X205" s="44">
        <v>180000</v>
      </c>
      <c r="Y205" s="47">
        <v>95962.99</v>
      </c>
      <c r="Z205" s="42">
        <v>0</v>
      </c>
      <c r="AA205" s="45">
        <v>2027</v>
      </c>
      <c r="AB205" s="45">
        <v>2027</v>
      </c>
      <c r="AC205" s="45">
        <v>2027</v>
      </c>
    </row>
    <row r="206" spans="1:29" x14ac:dyDescent="0.25">
      <c r="A206">
        <v>1</v>
      </c>
      <c r="B206" s="40">
        <f>SUBTOTAL(9,$A$182:A206)</f>
        <v>25</v>
      </c>
      <c r="C206" s="46" t="s">
        <v>82</v>
      </c>
      <c r="D206" s="36">
        <f t="shared" si="3"/>
        <v>7400543.8800000008</v>
      </c>
      <c r="E206" s="42">
        <v>0</v>
      </c>
      <c r="F206" s="42">
        <v>0</v>
      </c>
      <c r="G206" s="42">
        <v>0</v>
      </c>
      <c r="H206" s="42">
        <v>0</v>
      </c>
      <c r="I206" s="42">
        <v>0</v>
      </c>
      <c r="J206" s="42">
        <v>0</v>
      </c>
      <c r="K206" s="43">
        <v>0</v>
      </c>
      <c r="L206" s="42">
        <v>0</v>
      </c>
      <c r="M206" s="44">
        <v>583</v>
      </c>
      <c r="N206" s="44">
        <v>7049680.4400000004</v>
      </c>
      <c r="O206" s="42">
        <v>0</v>
      </c>
      <c r="P206" s="42">
        <v>0</v>
      </c>
      <c r="Q206" s="44">
        <v>0</v>
      </c>
      <c r="R206" s="44">
        <v>0</v>
      </c>
      <c r="S206" s="42">
        <v>0</v>
      </c>
      <c r="T206" s="42">
        <v>0</v>
      </c>
      <c r="U206" s="42">
        <v>0</v>
      </c>
      <c r="V206" s="42">
        <v>0</v>
      </c>
      <c r="W206" s="42">
        <v>0</v>
      </c>
      <c r="X206" s="44">
        <v>200000</v>
      </c>
      <c r="Y206" s="47">
        <v>150863.44</v>
      </c>
      <c r="Z206" s="42">
        <v>0</v>
      </c>
      <c r="AA206" s="45">
        <v>2027</v>
      </c>
      <c r="AB206" s="45">
        <v>2027</v>
      </c>
      <c r="AC206" s="45">
        <v>2027</v>
      </c>
    </row>
    <row r="207" spans="1:29" x14ac:dyDescent="0.25">
      <c r="A207">
        <v>1</v>
      </c>
      <c r="B207" s="40">
        <f>SUBTOTAL(9,$A$182:A207)</f>
        <v>26</v>
      </c>
      <c r="C207" s="46" t="s">
        <v>83</v>
      </c>
      <c r="D207" s="36">
        <f t="shared" si="3"/>
        <v>7384605.04</v>
      </c>
      <c r="E207" s="42">
        <v>0</v>
      </c>
      <c r="F207" s="42">
        <v>0</v>
      </c>
      <c r="G207" s="42">
        <v>0</v>
      </c>
      <c r="H207" s="42">
        <v>0</v>
      </c>
      <c r="I207" s="42">
        <v>0</v>
      </c>
      <c r="J207" s="42">
        <v>0</v>
      </c>
      <c r="K207" s="43">
        <v>0</v>
      </c>
      <c r="L207" s="42">
        <v>0</v>
      </c>
      <c r="M207" s="42">
        <v>571</v>
      </c>
      <c r="N207" s="44">
        <v>7034075.8200000003</v>
      </c>
      <c r="O207" s="42">
        <v>0</v>
      </c>
      <c r="P207" s="42">
        <v>0</v>
      </c>
      <c r="Q207" s="42">
        <v>0</v>
      </c>
      <c r="R207" s="42">
        <v>0</v>
      </c>
      <c r="S207" s="42">
        <v>0</v>
      </c>
      <c r="T207" s="42">
        <v>0</v>
      </c>
      <c r="U207" s="42">
        <v>0</v>
      </c>
      <c r="V207" s="42">
        <v>0</v>
      </c>
      <c r="W207" s="42">
        <v>0</v>
      </c>
      <c r="X207" s="44">
        <v>200000</v>
      </c>
      <c r="Y207" s="44">
        <v>150529.22</v>
      </c>
      <c r="Z207" s="42">
        <v>0</v>
      </c>
      <c r="AA207" s="45">
        <v>2027</v>
      </c>
      <c r="AB207" s="45">
        <v>2027</v>
      </c>
      <c r="AC207" s="45">
        <v>2027</v>
      </c>
    </row>
    <row r="208" spans="1:29" x14ac:dyDescent="0.3">
      <c r="B208" s="34" t="s">
        <v>495</v>
      </c>
      <c r="C208" s="35"/>
      <c r="D208" s="36">
        <f>SUM(D209:D212)</f>
        <v>52701776.930000007</v>
      </c>
      <c r="E208" s="36">
        <f t="shared" ref="E208:Z208" si="75">SUM(E209:E212)</f>
        <v>0</v>
      </c>
      <c r="F208" s="36">
        <f t="shared" si="75"/>
        <v>0</v>
      </c>
      <c r="G208" s="36">
        <f t="shared" si="75"/>
        <v>0</v>
      </c>
      <c r="H208" s="36">
        <f t="shared" si="75"/>
        <v>0</v>
      </c>
      <c r="I208" s="36">
        <f t="shared" si="75"/>
        <v>0</v>
      </c>
      <c r="J208" s="36">
        <f t="shared" si="75"/>
        <v>0</v>
      </c>
      <c r="K208" s="37">
        <f t="shared" si="75"/>
        <v>0</v>
      </c>
      <c r="L208" s="36">
        <f t="shared" si="75"/>
        <v>0</v>
      </c>
      <c r="M208" s="36">
        <f t="shared" si="75"/>
        <v>4134.92</v>
      </c>
      <c r="N208" s="36">
        <f t="shared" si="75"/>
        <v>51036233.420000002</v>
      </c>
      <c r="O208" s="36">
        <f t="shared" si="75"/>
        <v>0</v>
      </c>
      <c r="P208" s="36">
        <f t="shared" si="75"/>
        <v>0</v>
      </c>
      <c r="Q208" s="36">
        <f t="shared" si="75"/>
        <v>0</v>
      </c>
      <c r="R208" s="36">
        <f t="shared" si="75"/>
        <v>0</v>
      </c>
      <c r="S208" s="36">
        <f t="shared" si="75"/>
        <v>0</v>
      </c>
      <c r="T208" s="36">
        <f t="shared" si="75"/>
        <v>0</v>
      </c>
      <c r="U208" s="36">
        <f t="shared" si="75"/>
        <v>0</v>
      </c>
      <c r="V208" s="36">
        <f t="shared" si="75"/>
        <v>0</v>
      </c>
      <c r="W208" s="36">
        <f t="shared" si="75"/>
        <v>0</v>
      </c>
      <c r="X208" s="36">
        <f t="shared" si="75"/>
        <v>900000</v>
      </c>
      <c r="Y208" s="36">
        <f t="shared" si="75"/>
        <v>765543.51</v>
      </c>
      <c r="Z208" s="36">
        <f t="shared" si="75"/>
        <v>0</v>
      </c>
      <c r="AA208" s="38" t="s">
        <v>501</v>
      </c>
      <c r="AB208" s="38" t="s">
        <v>501</v>
      </c>
      <c r="AC208" s="38" t="s">
        <v>501</v>
      </c>
    </row>
    <row r="209" spans="1:29" x14ac:dyDescent="0.3">
      <c r="A209">
        <v>1</v>
      </c>
      <c r="B209" s="40">
        <f>SUBTOTAL(9,$A$182:A209)</f>
        <v>27</v>
      </c>
      <c r="C209" s="46" t="s">
        <v>165</v>
      </c>
      <c r="D209" s="36">
        <f t="shared" ref="D209:D212" si="76">E209+F209+G209+H209+I209+J209+L209+N209+P209+R209+T209+U209+V209+W209+Y209+Z209+X209</f>
        <v>11425450.719999999</v>
      </c>
      <c r="E209" s="48">
        <v>0</v>
      </c>
      <c r="F209" s="48">
        <v>0</v>
      </c>
      <c r="G209" s="48">
        <v>0</v>
      </c>
      <c r="H209" s="48">
        <v>0</v>
      </c>
      <c r="I209" s="48">
        <v>0</v>
      </c>
      <c r="J209" s="48">
        <v>0</v>
      </c>
      <c r="K209" s="49">
        <v>0</v>
      </c>
      <c r="L209" s="48">
        <v>0</v>
      </c>
      <c r="M209" s="44">
        <v>883.41</v>
      </c>
      <c r="N209" s="44">
        <v>10961035.189999999</v>
      </c>
      <c r="O209" s="48">
        <v>0</v>
      </c>
      <c r="P209" s="48">
        <v>0</v>
      </c>
      <c r="Q209" s="48">
        <v>0</v>
      </c>
      <c r="R209" s="48">
        <v>0</v>
      </c>
      <c r="S209" s="48">
        <v>0</v>
      </c>
      <c r="T209" s="48">
        <v>0</v>
      </c>
      <c r="U209" s="48">
        <v>0</v>
      </c>
      <c r="V209" s="48">
        <v>0</v>
      </c>
      <c r="W209" s="48">
        <v>0</v>
      </c>
      <c r="X209" s="48">
        <v>300000</v>
      </c>
      <c r="Y209" s="48">
        <f t="shared" ref="Y209:Y212" si="77">ROUND(N209*1.5%,2)</f>
        <v>164415.53</v>
      </c>
      <c r="Z209" s="48">
        <v>0</v>
      </c>
      <c r="AA209" s="45">
        <v>2027</v>
      </c>
      <c r="AB209" s="45">
        <v>2027</v>
      </c>
      <c r="AC209" s="45">
        <v>2027</v>
      </c>
    </row>
    <row r="210" spans="1:29" x14ac:dyDescent="0.3">
      <c r="A210">
        <v>1</v>
      </c>
      <c r="B210" s="40">
        <f>SUBTOTAL(9,$A$182:A210)</f>
        <v>28</v>
      </c>
      <c r="C210" s="46" t="s">
        <v>166</v>
      </c>
      <c r="D210" s="36">
        <f t="shared" si="76"/>
        <v>14287797.950000001</v>
      </c>
      <c r="E210" s="48">
        <v>0</v>
      </c>
      <c r="F210" s="48">
        <v>0</v>
      </c>
      <c r="G210" s="48">
        <v>0</v>
      </c>
      <c r="H210" s="48">
        <v>0</v>
      </c>
      <c r="I210" s="48">
        <v>0</v>
      </c>
      <c r="J210" s="48">
        <v>0</v>
      </c>
      <c r="K210" s="49">
        <v>0</v>
      </c>
      <c r="L210" s="48">
        <v>0</v>
      </c>
      <c r="M210" s="44">
        <v>1125.51</v>
      </c>
      <c r="N210" s="44">
        <v>13879603.890000001</v>
      </c>
      <c r="O210" s="48">
        <v>0</v>
      </c>
      <c r="P210" s="48">
        <v>0</v>
      </c>
      <c r="Q210" s="48">
        <v>0</v>
      </c>
      <c r="R210" s="48">
        <v>0</v>
      </c>
      <c r="S210" s="48">
        <v>0</v>
      </c>
      <c r="T210" s="48">
        <v>0</v>
      </c>
      <c r="U210" s="48">
        <v>0</v>
      </c>
      <c r="V210" s="48">
        <v>0</v>
      </c>
      <c r="W210" s="48">
        <v>0</v>
      </c>
      <c r="X210" s="48">
        <v>200000</v>
      </c>
      <c r="Y210" s="48">
        <f t="shared" si="77"/>
        <v>208194.06</v>
      </c>
      <c r="Z210" s="48">
        <v>0</v>
      </c>
      <c r="AA210" s="45">
        <v>2027</v>
      </c>
      <c r="AB210" s="45">
        <v>2027</v>
      </c>
      <c r="AC210" s="45">
        <v>2027</v>
      </c>
    </row>
    <row r="211" spans="1:29" x14ac:dyDescent="0.3">
      <c r="A211">
        <v>1</v>
      </c>
      <c r="B211" s="40">
        <f>SUBTOTAL(9,$A$182:A211)</f>
        <v>29</v>
      </c>
      <c r="C211" s="46" t="s">
        <v>167</v>
      </c>
      <c r="D211" s="36">
        <f t="shared" si="76"/>
        <v>4646190.66</v>
      </c>
      <c r="E211" s="48">
        <v>0</v>
      </c>
      <c r="F211" s="48">
        <v>0</v>
      </c>
      <c r="G211" s="48">
        <v>0</v>
      </c>
      <c r="H211" s="48">
        <v>0</v>
      </c>
      <c r="I211" s="48">
        <v>0</v>
      </c>
      <c r="J211" s="48">
        <v>0</v>
      </c>
      <c r="K211" s="49">
        <v>0</v>
      </c>
      <c r="L211" s="48">
        <v>0</v>
      </c>
      <c r="M211" s="44">
        <v>366</v>
      </c>
      <c r="N211" s="44">
        <v>4429744.49</v>
      </c>
      <c r="O211" s="48">
        <v>0</v>
      </c>
      <c r="P211" s="48">
        <v>0</v>
      </c>
      <c r="Q211" s="48">
        <v>0</v>
      </c>
      <c r="R211" s="48">
        <v>0</v>
      </c>
      <c r="S211" s="48">
        <v>0</v>
      </c>
      <c r="T211" s="48">
        <v>0</v>
      </c>
      <c r="U211" s="48">
        <v>0</v>
      </c>
      <c r="V211" s="48">
        <v>0</v>
      </c>
      <c r="W211" s="48">
        <v>0</v>
      </c>
      <c r="X211" s="48">
        <v>150000</v>
      </c>
      <c r="Y211" s="48">
        <f t="shared" si="77"/>
        <v>66446.17</v>
      </c>
      <c r="Z211" s="48">
        <v>0</v>
      </c>
      <c r="AA211" s="45">
        <v>2027</v>
      </c>
      <c r="AB211" s="45">
        <v>2027</v>
      </c>
      <c r="AC211" s="45">
        <v>2027</v>
      </c>
    </row>
    <row r="212" spans="1:29" x14ac:dyDescent="0.3">
      <c r="A212">
        <v>1</v>
      </c>
      <c r="B212" s="40">
        <f>SUBTOTAL(9,$A$182:A212)</f>
        <v>30</v>
      </c>
      <c r="C212" s="46" t="s">
        <v>168</v>
      </c>
      <c r="D212" s="36">
        <f t="shared" si="76"/>
        <v>22342337.600000001</v>
      </c>
      <c r="E212" s="48">
        <v>0</v>
      </c>
      <c r="F212" s="48">
        <v>0</v>
      </c>
      <c r="G212" s="48">
        <v>0</v>
      </c>
      <c r="H212" s="48">
        <v>0</v>
      </c>
      <c r="I212" s="48">
        <v>0</v>
      </c>
      <c r="J212" s="48">
        <v>0</v>
      </c>
      <c r="K212" s="49">
        <v>0</v>
      </c>
      <c r="L212" s="48">
        <v>0</v>
      </c>
      <c r="M212" s="44">
        <v>1760</v>
      </c>
      <c r="N212" s="44">
        <v>21765849.850000001</v>
      </c>
      <c r="O212" s="48">
        <v>0</v>
      </c>
      <c r="P212" s="48">
        <v>0</v>
      </c>
      <c r="Q212" s="48">
        <v>0</v>
      </c>
      <c r="R212" s="48">
        <v>0</v>
      </c>
      <c r="S212" s="48">
        <v>0</v>
      </c>
      <c r="T212" s="48">
        <v>0</v>
      </c>
      <c r="U212" s="48">
        <v>0</v>
      </c>
      <c r="V212" s="48">
        <v>0</v>
      </c>
      <c r="W212" s="48">
        <v>0</v>
      </c>
      <c r="X212" s="48">
        <v>250000</v>
      </c>
      <c r="Y212" s="48">
        <f t="shared" si="77"/>
        <v>326487.75</v>
      </c>
      <c r="Z212" s="48">
        <v>0</v>
      </c>
      <c r="AA212" s="45">
        <v>2027</v>
      </c>
      <c r="AB212" s="45">
        <v>2027</v>
      </c>
      <c r="AC212" s="45">
        <v>2027</v>
      </c>
    </row>
    <row r="213" spans="1:29" x14ac:dyDescent="0.3">
      <c r="B213" s="34" t="s">
        <v>493</v>
      </c>
      <c r="C213" s="35"/>
      <c r="D213" s="36">
        <f>SUM(D214:D229)</f>
        <v>174815014.71000001</v>
      </c>
      <c r="E213" s="36">
        <f t="shared" ref="E213:Z213" si="78">SUM(E214:E229)</f>
        <v>0</v>
      </c>
      <c r="F213" s="36">
        <f t="shared" si="78"/>
        <v>0</v>
      </c>
      <c r="G213" s="36">
        <f t="shared" si="78"/>
        <v>0</v>
      </c>
      <c r="H213" s="36">
        <f t="shared" si="78"/>
        <v>0</v>
      </c>
      <c r="I213" s="36">
        <f t="shared" si="78"/>
        <v>0</v>
      </c>
      <c r="J213" s="36">
        <f t="shared" si="78"/>
        <v>0</v>
      </c>
      <c r="K213" s="37">
        <f t="shared" si="78"/>
        <v>0</v>
      </c>
      <c r="L213" s="36">
        <f t="shared" si="78"/>
        <v>0</v>
      </c>
      <c r="M213" s="36">
        <f t="shared" si="78"/>
        <v>12142.07</v>
      </c>
      <c r="N213" s="36">
        <f t="shared" si="78"/>
        <v>165052323.89000002</v>
      </c>
      <c r="O213" s="36">
        <f t="shared" si="78"/>
        <v>0</v>
      </c>
      <c r="P213" s="36">
        <f t="shared" si="78"/>
        <v>0</v>
      </c>
      <c r="Q213" s="36">
        <f t="shared" si="78"/>
        <v>369.2</v>
      </c>
      <c r="R213" s="36">
        <f t="shared" si="78"/>
        <v>3977247.26</v>
      </c>
      <c r="S213" s="36">
        <f t="shared" si="78"/>
        <v>0</v>
      </c>
      <c r="T213" s="36">
        <f t="shared" si="78"/>
        <v>0</v>
      </c>
      <c r="U213" s="36">
        <f t="shared" si="78"/>
        <v>0</v>
      </c>
      <c r="V213" s="36">
        <f t="shared" si="78"/>
        <v>0</v>
      </c>
      <c r="W213" s="36">
        <f t="shared" si="78"/>
        <v>0</v>
      </c>
      <c r="X213" s="36">
        <f t="shared" si="78"/>
        <v>3250000</v>
      </c>
      <c r="Y213" s="36">
        <f t="shared" si="78"/>
        <v>2535443.56</v>
      </c>
      <c r="Z213" s="36">
        <f t="shared" si="78"/>
        <v>0</v>
      </c>
      <c r="AA213" s="38" t="s">
        <v>501</v>
      </c>
      <c r="AB213" s="38" t="s">
        <v>501</v>
      </c>
      <c r="AC213" s="38" t="s">
        <v>501</v>
      </c>
    </row>
    <row r="214" spans="1:29" x14ac:dyDescent="0.3">
      <c r="A214">
        <v>1</v>
      </c>
      <c r="B214" s="40">
        <f>SUBTOTAL(9,$A$182:A214)</f>
        <v>31</v>
      </c>
      <c r="C214" s="46" t="s">
        <v>127</v>
      </c>
      <c r="D214" s="36">
        <f t="shared" ref="D214:D229" si="79">E214+F214+G214+H214+I214+J214+L214+N214+P214+R214+T214+U214+V214+W214+Y214+Z214+X214</f>
        <v>4236905.97</v>
      </c>
      <c r="E214" s="48">
        <v>0</v>
      </c>
      <c r="F214" s="48">
        <v>0</v>
      </c>
      <c r="G214" s="48">
        <v>0</v>
      </c>
      <c r="H214" s="48">
        <v>0</v>
      </c>
      <c r="I214" s="48">
        <v>0</v>
      </c>
      <c r="J214" s="48">
        <v>0</v>
      </c>
      <c r="K214" s="49">
        <v>0</v>
      </c>
      <c r="L214" s="48">
        <v>0</v>
      </c>
      <c r="M214" s="44">
        <v>0</v>
      </c>
      <c r="N214" s="44">
        <v>0</v>
      </c>
      <c r="O214" s="48">
        <v>0</v>
      </c>
      <c r="P214" s="48">
        <v>0</v>
      </c>
      <c r="Q214" s="44">
        <v>369.2</v>
      </c>
      <c r="R214" s="44">
        <v>3977247.26</v>
      </c>
      <c r="S214" s="48">
        <v>0</v>
      </c>
      <c r="T214" s="48">
        <v>0</v>
      </c>
      <c r="U214" s="48">
        <v>0</v>
      </c>
      <c r="V214" s="48">
        <v>0</v>
      </c>
      <c r="W214" s="48">
        <v>0</v>
      </c>
      <c r="X214" s="48">
        <v>200000</v>
      </c>
      <c r="Y214" s="48">
        <f>ROUND(R214*1.5%,2)</f>
        <v>59658.71</v>
      </c>
      <c r="Z214" s="48">
        <v>0</v>
      </c>
      <c r="AA214" s="45">
        <v>2027</v>
      </c>
      <c r="AB214" s="45">
        <v>2027</v>
      </c>
      <c r="AC214" s="45">
        <v>2027</v>
      </c>
    </row>
    <row r="215" spans="1:29" x14ac:dyDescent="0.3">
      <c r="A215">
        <v>1</v>
      </c>
      <c r="B215" s="40">
        <f>SUBTOTAL(9,$A$182:A215)</f>
        <v>32</v>
      </c>
      <c r="C215" s="46" t="s">
        <v>128</v>
      </c>
      <c r="D215" s="36">
        <f t="shared" si="79"/>
        <v>10665186.84</v>
      </c>
      <c r="E215" s="48">
        <v>0</v>
      </c>
      <c r="F215" s="48">
        <v>0</v>
      </c>
      <c r="G215" s="48">
        <v>0</v>
      </c>
      <c r="H215" s="48">
        <v>0</v>
      </c>
      <c r="I215" s="48">
        <v>0</v>
      </c>
      <c r="J215" s="48">
        <v>0</v>
      </c>
      <c r="K215" s="49">
        <v>0</v>
      </c>
      <c r="L215" s="48">
        <v>0</v>
      </c>
      <c r="M215" s="44">
        <v>594.1</v>
      </c>
      <c r="N215" s="44">
        <v>10310528.91</v>
      </c>
      <c r="O215" s="48">
        <v>0</v>
      </c>
      <c r="P215" s="48">
        <v>0</v>
      </c>
      <c r="Q215" s="48">
        <v>0</v>
      </c>
      <c r="R215" s="48">
        <v>0</v>
      </c>
      <c r="S215" s="48">
        <v>0</v>
      </c>
      <c r="T215" s="48">
        <v>0</v>
      </c>
      <c r="U215" s="48">
        <v>0</v>
      </c>
      <c r="V215" s="48">
        <v>0</v>
      </c>
      <c r="W215" s="48">
        <v>0</v>
      </c>
      <c r="X215" s="48">
        <v>200000</v>
      </c>
      <c r="Y215" s="48">
        <f t="shared" ref="Y215:Y229" si="80">ROUND(N215*1.5%,2)</f>
        <v>154657.93</v>
      </c>
      <c r="Z215" s="48">
        <v>0</v>
      </c>
      <c r="AA215" s="45">
        <v>2027</v>
      </c>
      <c r="AB215" s="45">
        <v>2027</v>
      </c>
      <c r="AC215" s="45">
        <v>2027</v>
      </c>
    </row>
    <row r="216" spans="1:29" x14ac:dyDescent="0.3">
      <c r="A216">
        <v>1</v>
      </c>
      <c r="B216" s="40">
        <f>SUBTOTAL(9,$A$182:A216)</f>
        <v>33</v>
      </c>
      <c r="C216" s="46" t="s">
        <v>129</v>
      </c>
      <c r="D216" s="36">
        <f t="shared" si="79"/>
        <v>9695624.4000000004</v>
      </c>
      <c r="E216" s="48">
        <v>0</v>
      </c>
      <c r="F216" s="48">
        <v>0</v>
      </c>
      <c r="G216" s="48">
        <v>0</v>
      </c>
      <c r="H216" s="48">
        <v>0</v>
      </c>
      <c r="I216" s="48">
        <v>0</v>
      </c>
      <c r="J216" s="48">
        <v>0</v>
      </c>
      <c r="K216" s="49">
        <v>0</v>
      </c>
      <c r="L216" s="48">
        <v>0</v>
      </c>
      <c r="M216" s="44">
        <v>540</v>
      </c>
      <c r="N216" s="44">
        <v>9355294.9800000004</v>
      </c>
      <c r="O216" s="48">
        <v>0</v>
      </c>
      <c r="P216" s="48">
        <v>0</v>
      </c>
      <c r="Q216" s="48">
        <v>0</v>
      </c>
      <c r="R216" s="48">
        <v>0</v>
      </c>
      <c r="S216" s="48">
        <v>0</v>
      </c>
      <c r="T216" s="48">
        <v>0</v>
      </c>
      <c r="U216" s="48">
        <v>0</v>
      </c>
      <c r="V216" s="48">
        <v>0</v>
      </c>
      <c r="W216" s="48">
        <v>0</v>
      </c>
      <c r="X216" s="48">
        <v>200000</v>
      </c>
      <c r="Y216" s="48">
        <f t="shared" si="80"/>
        <v>140329.42000000001</v>
      </c>
      <c r="Z216" s="48">
        <v>0</v>
      </c>
      <c r="AA216" s="45">
        <v>2027</v>
      </c>
      <c r="AB216" s="45">
        <v>2027</v>
      </c>
      <c r="AC216" s="45">
        <v>2027</v>
      </c>
    </row>
    <row r="217" spans="1:29" x14ac:dyDescent="0.3">
      <c r="A217">
        <v>1</v>
      </c>
      <c r="B217" s="40">
        <f>SUBTOTAL(9,$A$182:A217)</f>
        <v>34</v>
      </c>
      <c r="C217" s="46" t="s">
        <v>130</v>
      </c>
      <c r="D217" s="36">
        <f t="shared" si="79"/>
        <v>11957936.76</v>
      </c>
      <c r="E217" s="48">
        <v>0</v>
      </c>
      <c r="F217" s="48">
        <v>0</v>
      </c>
      <c r="G217" s="48">
        <v>0</v>
      </c>
      <c r="H217" s="48">
        <v>0</v>
      </c>
      <c r="I217" s="48">
        <v>0</v>
      </c>
      <c r="J217" s="48">
        <v>0</v>
      </c>
      <c r="K217" s="49">
        <v>0</v>
      </c>
      <c r="L217" s="48">
        <v>0</v>
      </c>
      <c r="M217" s="44">
        <v>666</v>
      </c>
      <c r="N217" s="44">
        <v>11584174.15</v>
      </c>
      <c r="O217" s="48">
        <v>0</v>
      </c>
      <c r="P217" s="48">
        <v>0</v>
      </c>
      <c r="Q217" s="48">
        <v>0</v>
      </c>
      <c r="R217" s="48">
        <v>0</v>
      </c>
      <c r="S217" s="48">
        <v>0</v>
      </c>
      <c r="T217" s="48">
        <v>0</v>
      </c>
      <c r="U217" s="48">
        <v>0</v>
      </c>
      <c r="V217" s="48">
        <v>0</v>
      </c>
      <c r="W217" s="48">
        <v>0</v>
      </c>
      <c r="X217" s="48">
        <v>200000</v>
      </c>
      <c r="Y217" s="48">
        <f t="shared" si="80"/>
        <v>173762.61</v>
      </c>
      <c r="Z217" s="48">
        <v>0</v>
      </c>
      <c r="AA217" s="45">
        <v>2027</v>
      </c>
      <c r="AB217" s="45">
        <v>2027</v>
      </c>
      <c r="AC217" s="45">
        <v>2027</v>
      </c>
    </row>
    <row r="218" spans="1:29" x14ac:dyDescent="0.3">
      <c r="A218">
        <v>1</v>
      </c>
      <c r="B218" s="40">
        <f>SUBTOTAL(9,$A$182:A218)</f>
        <v>35</v>
      </c>
      <c r="C218" s="46" t="s">
        <v>131</v>
      </c>
      <c r="D218" s="36">
        <f t="shared" si="79"/>
        <v>7515149.9199999999</v>
      </c>
      <c r="E218" s="48">
        <v>0</v>
      </c>
      <c r="F218" s="48">
        <v>0</v>
      </c>
      <c r="G218" s="48">
        <v>0</v>
      </c>
      <c r="H218" s="48">
        <v>0</v>
      </c>
      <c r="I218" s="48">
        <v>0</v>
      </c>
      <c r="J218" s="48">
        <v>0</v>
      </c>
      <c r="K218" s="49">
        <v>0</v>
      </c>
      <c r="L218" s="48">
        <v>0</v>
      </c>
      <c r="M218" s="44">
        <v>592</v>
      </c>
      <c r="N218" s="44">
        <v>7207044.2599999998</v>
      </c>
      <c r="O218" s="48">
        <v>0</v>
      </c>
      <c r="P218" s="48">
        <v>0</v>
      </c>
      <c r="Q218" s="48">
        <v>0</v>
      </c>
      <c r="R218" s="48">
        <v>0</v>
      </c>
      <c r="S218" s="48">
        <v>0</v>
      </c>
      <c r="T218" s="48">
        <v>0</v>
      </c>
      <c r="U218" s="48">
        <v>0</v>
      </c>
      <c r="V218" s="48">
        <v>0</v>
      </c>
      <c r="W218" s="48">
        <v>0</v>
      </c>
      <c r="X218" s="48">
        <v>200000</v>
      </c>
      <c r="Y218" s="48">
        <f t="shared" si="80"/>
        <v>108105.66</v>
      </c>
      <c r="Z218" s="48">
        <v>0</v>
      </c>
      <c r="AA218" s="45">
        <v>2027</v>
      </c>
      <c r="AB218" s="45">
        <v>2027</v>
      </c>
      <c r="AC218" s="45">
        <v>2027</v>
      </c>
    </row>
    <row r="219" spans="1:29" x14ac:dyDescent="0.3">
      <c r="A219">
        <v>1</v>
      </c>
      <c r="B219" s="40">
        <f>SUBTOTAL(9,$A$182:A219)</f>
        <v>36</v>
      </c>
      <c r="C219" s="46" t="s">
        <v>132</v>
      </c>
      <c r="D219" s="36">
        <f t="shared" si="79"/>
        <v>16274361.82</v>
      </c>
      <c r="E219" s="48">
        <v>0</v>
      </c>
      <c r="F219" s="48">
        <v>0</v>
      </c>
      <c r="G219" s="48">
        <v>0</v>
      </c>
      <c r="H219" s="48">
        <v>0</v>
      </c>
      <c r="I219" s="48">
        <v>0</v>
      </c>
      <c r="J219" s="48">
        <v>0</v>
      </c>
      <c r="K219" s="49">
        <v>0</v>
      </c>
      <c r="L219" s="48">
        <v>0</v>
      </c>
      <c r="M219" s="44">
        <v>1282</v>
      </c>
      <c r="N219" s="44">
        <v>15836809.67</v>
      </c>
      <c r="O219" s="48">
        <v>0</v>
      </c>
      <c r="P219" s="48">
        <v>0</v>
      </c>
      <c r="Q219" s="48">
        <v>0</v>
      </c>
      <c r="R219" s="48">
        <v>0</v>
      </c>
      <c r="S219" s="48">
        <v>0</v>
      </c>
      <c r="T219" s="48">
        <v>0</v>
      </c>
      <c r="U219" s="48">
        <v>0</v>
      </c>
      <c r="V219" s="48">
        <v>0</v>
      </c>
      <c r="W219" s="48">
        <v>0</v>
      </c>
      <c r="X219" s="48">
        <v>200000</v>
      </c>
      <c r="Y219" s="48">
        <f t="shared" si="80"/>
        <v>237552.15</v>
      </c>
      <c r="Z219" s="48">
        <v>0</v>
      </c>
      <c r="AA219" s="45">
        <v>2027</v>
      </c>
      <c r="AB219" s="45">
        <v>2027</v>
      </c>
      <c r="AC219" s="45">
        <v>2027</v>
      </c>
    </row>
    <row r="220" spans="1:29" x14ac:dyDescent="0.3">
      <c r="A220">
        <v>1</v>
      </c>
      <c r="B220" s="40">
        <f>SUBTOTAL(9,$A$182:A220)</f>
        <v>37</v>
      </c>
      <c r="C220" s="46" t="s">
        <v>133</v>
      </c>
      <c r="D220" s="36">
        <f t="shared" si="79"/>
        <v>8366570.71</v>
      </c>
      <c r="E220" s="48">
        <v>0</v>
      </c>
      <c r="F220" s="48">
        <v>0</v>
      </c>
      <c r="G220" s="48">
        <v>0</v>
      </c>
      <c r="H220" s="48">
        <v>0</v>
      </c>
      <c r="I220" s="48">
        <v>0</v>
      </c>
      <c r="J220" s="48">
        <v>0</v>
      </c>
      <c r="K220" s="49">
        <v>0</v>
      </c>
      <c r="L220" s="48">
        <v>0</v>
      </c>
      <c r="M220" s="44">
        <v>659.07</v>
      </c>
      <c r="N220" s="44">
        <v>8045882.4699999997</v>
      </c>
      <c r="O220" s="48">
        <v>0</v>
      </c>
      <c r="P220" s="48">
        <v>0</v>
      </c>
      <c r="Q220" s="48">
        <v>0</v>
      </c>
      <c r="R220" s="48">
        <v>0</v>
      </c>
      <c r="S220" s="48">
        <v>0</v>
      </c>
      <c r="T220" s="48">
        <v>0</v>
      </c>
      <c r="U220" s="48">
        <v>0</v>
      </c>
      <c r="V220" s="48">
        <v>0</v>
      </c>
      <c r="W220" s="48">
        <v>0</v>
      </c>
      <c r="X220" s="48">
        <v>200000</v>
      </c>
      <c r="Y220" s="48">
        <f t="shared" si="80"/>
        <v>120688.24</v>
      </c>
      <c r="Z220" s="48">
        <v>0</v>
      </c>
      <c r="AA220" s="45">
        <v>2027</v>
      </c>
      <c r="AB220" s="45">
        <v>2027</v>
      </c>
      <c r="AC220" s="45">
        <v>2027</v>
      </c>
    </row>
    <row r="221" spans="1:29" x14ac:dyDescent="0.3">
      <c r="A221">
        <v>1</v>
      </c>
      <c r="B221" s="40">
        <f>SUBTOTAL(9,$A$182:A221)</f>
        <v>38</v>
      </c>
      <c r="C221" s="46" t="s">
        <v>134</v>
      </c>
      <c r="D221" s="36">
        <f t="shared" si="79"/>
        <v>11760433.300000001</v>
      </c>
      <c r="E221" s="48">
        <v>0</v>
      </c>
      <c r="F221" s="48">
        <v>0</v>
      </c>
      <c r="G221" s="48">
        <v>0</v>
      </c>
      <c r="H221" s="48">
        <v>0</v>
      </c>
      <c r="I221" s="48">
        <v>0</v>
      </c>
      <c r="J221" s="48">
        <v>0</v>
      </c>
      <c r="K221" s="49">
        <v>0</v>
      </c>
      <c r="L221" s="48">
        <v>0</v>
      </c>
      <c r="M221" s="44">
        <v>655.20000000000005</v>
      </c>
      <c r="N221" s="44">
        <v>11389589.460000001</v>
      </c>
      <c r="O221" s="48">
        <v>0</v>
      </c>
      <c r="P221" s="48">
        <v>0</v>
      </c>
      <c r="Q221" s="48">
        <v>0</v>
      </c>
      <c r="R221" s="48">
        <v>0</v>
      </c>
      <c r="S221" s="48">
        <v>0</v>
      </c>
      <c r="T221" s="48">
        <v>0</v>
      </c>
      <c r="U221" s="48">
        <v>0</v>
      </c>
      <c r="V221" s="48">
        <v>0</v>
      </c>
      <c r="W221" s="48">
        <v>0</v>
      </c>
      <c r="X221" s="48">
        <v>200000</v>
      </c>
      <c r="Y221" s="48">
        <f t="shared" si="80"/>
        <v>170843.84</v>
      </c>
      <c r="Z221" s="48">
        <v>0</v>
      </c>
      <c r="AA221" s="45">
        <v>2027</v>
      </c>
      <c r="AB221" s="45">
        <v>2027</v>
      </c>
      <c r="AC221" s="45">
        <v>2027</v>
      </c>
    </row>
    <row r="222" spans="1:29" x14ac:dyDescent="0.3">
      <c r="A222">
        <v>1</v>
      </c>
      <c r="B222" s="40">
        <f>SUBTOTAL(9,$A$182:A222)</f>
        <v>39</v>
      </c>
      <c r="C222" s="46" t="s">
        <v>135</v>
      </c>
      <c r="D222" s="36">
        <f t="shared" si="79"/>
        <v>11649068.350000001</v>
      </c>
      <c r="E222" s="48">
        <v>0</v>
      </c>
      <c r="F222" s="48">
        <v>0</v>
      </c>
      <c r="G222" s="48">
        <v>0</v>
      </c>
      <c r="H222" s="48">
        <v>0</v>
      </c>
      <c r="I222" s="48">
        <v>0</v>
      </c>
      <c r="J222" s="48">
        <v>0</v>
      </c>
      <c r="K222" s="49">
        <v>0</v>
      </c>
      <c r="L222" s="48">
        <v>0</v>
      </c>
      <c r="M222" s="44">
        <v>900.7</v>
      </c>
      <c r="N222" s="44">
        <v>11279870.300000001</v>
      </c>
      <c r="O222" s="48">
        <v>0</v>
      </c>
      <c r="P222" s="48">
        <v>0</v>
      </c>
      <c r="Q222" s="48">
        <v>0</v>
      </c>
      <c r="R222" s="48">
        <v>0</v>
      </c>
      <c r="S222" s="48">
        <v>0</v>
      </c>
      <c r="T222" s="48">
        <v>0</v>
      </c>
      <c r="U222" s="48">
        <v>0</v>
      </c>
      <c r="V222" s="48">
        <v>0</v>
      </c>
      <c r="W222" s="48">
        <v>0</v>
      </c>
      <c r="X222" s="48">
        <v>200000</v>
      </c>
      <c r="Y222" s="48">
        <f t="shared" si="80"/>
        <v>169198.05</v>
      </c>
      <c r="Z222" s="48">
        <v>0</v>
      </c>
      <c r="AA222" s="45">
        <v>2027</v>
      </c>
      <c r="AB222" s="45">
        <v>2027</v>
      </c>
      <c r="AC222" s="45">
        <v>2027</v>
      </c>
    </row>
    <row r="223" spans="1:29" x14ac:dyDescent="0.3">
      <c r="A223">
        <v>1</v>
      </c>
      <c r="B223" s="40">
        <f>SUBTOTAL(9,$A$182:A223)</f>
        <v>40</v>
      </c>
      <c r="C223" s="46" t="s">
        <v>136</v>
      </c>
      <c r="D223" s="36">
        <f t="shared" si="79"/>
        <v>10891889.600000001</v>
      </c>
      <c r="E223" s="48">
        <v>0</v>
      </c>
      <c r="F223" s="48">
        <v>0</v>
      </c>
      <c r="G223" s="48">
        <v>0</v>
      </c>
      <c r="H223" s="48">
        <v>0</v>
      </c>
      <c r="I223" s="48">
        <v>0</v>
      </c>
      <c r="J223" s="48">
        <v>0</v>
      </c>
      <c r="K223" s="49">
        <v>0</v>
      </c>
      <c r="L223" s="48">
        <v>0</v>
      </c>
      <c r="M223" s="44">
        <v>858</v>
      </c>
      <c r="N223" s="44">
        <v>10533881.380000001</v>
      </c>
      <c r="O223" s="48">
        <v>0</v>
      </c>
      <c r="P223" s="48">
        <v>0</v>
      </c>
      <c r="Q223" s="48">
        <v>0</v>
      </c>
      <c r="R223" s="48">
        <v>0</v>
      </c>
      <c r="S223" s="48">
        <v>0</v>
      </c>
      <c r="T223" s="48">
        <v>0</v>
      </c>
      <c r="U223" s="48">
        <v>0</v>
      </c>
      <c r="V223" s="48">
        <v>0</v>
      </c>
      <c r="W223" s="48">
        <v>0</v>
      </c>
      <c r="X223" s="48">
        <v>200000</v>
      </c>
      <c r="Y223" s="48">
        <f t="shared" si="80"/>
        <v>158008.22</v>
      </c>
      <c r="Z223" s="48">
        <v>0</v>
      </c>
      <c r="AA223" s="45">
        <v>2027</v>
      </c>
      <c r="AB223" s="45">
        <v>2027</v>
      </c>
      <c r="AC223" s="45">
        <v>2027</v>
      </c>
    </row>
    <row r="224" spans="1:29" x14ac:dyDescent="0.3">
      <c r="A224">
        <v>1</v>
      </c>
      <c r="B224" s="40">
        <f>SUBTOTAL(9,$A$182:A224)</f>
        <v>41</v>
      </c>
      <c r="C224" s="46" t="s">
        <v>137</v>
      </c>
      <c r="D224" s="36">
        <f t="shared" si="79"/>
        <v>11937482.050000001</v>
      </c>
      <c r="E224" s="48">
        <v>0</v>
      </c>
      <c r="F224" s="48">
        <v>0</v>
      </c>
      <c r="G224" s="48">
        <v>0</v>
      </c>
      <c r="H224" s="48">
        <v>0</v>
      </c>
      <c r="I224" s="48">
        <v>0</v>
      </c>
      <c r="J224" s="48">
        <v>0</v>
      </c>
      <c r="K224" s="49">
        <v>0</v>
      </c>
      <c r="L224" s="48">
        <v>0</v>
      </c>
      <c r="M224" s="44">
        <v>923</v>
      </c>
      <c r="N224" s="44">
        <v>11564021.720000001</v>
      </c>
      <c r="O224" s="48">
        <v>0</v>
      </c>
      <c r="P224" s="48">
        <v>0</v>
      </c>
      <c r="Q224" s="48">
        <v>0</v>
      </c>
      <c r="R224" s="48">
        <v>0</v>
      </c>
      <c r="S224" s="48">
        <v>0</v>
      </c>
      <c r="T224" s="48">
        <v>0</v>
      </c>
      <c r="U224" s="48">
        <v>0</v>
      </c>
      <c r="V224" s="48">
        <v>0</v>
      </c>
      <c r="W224" s="48">
        <v>0</v>
      </c>
      <c r="X224" s="48">
        <v>200000</v>
      </c>
      <c r="Y224" s="48">
        <f t="shared" si="80"/>
        <v>173460.33</v>
      </c>
      <c r="Z224" s="48">
        <v>0</v>
      </c>
      <c r="AA224" s="45">
        <v>2027</v>
      </c>
      <c r="AB224" s="45">
        <v>2027</v>
      </c>
      <c r="AC224" s="45">
        <v>2027</v>
      </c>
    </row>
    <row r="225" spans="1:29" x14ac:dyDescent="0.3">
      <c r="A225">
        <v>1</v>
      </c>
      <c r="B225" s="40">
        <f>SUBTOTAL(9,$A$182:A225)</f>
        <v>42</v>
      </c>
      <c r="C225" s="46" t="s">
        <v>138</v>
      </c>
      <c r="D225" s="36">
        <f t="shared" si="79"/>
        <v>21443494.300000001</v>
      </c>
      <c r="E225" s="48">
        <v>0</v>
      </c>
      <c r="F225" s="48">
        <v>0</v>
      </c>
      <c r="G225" s="48">
        <v>0</v>
      </c>
      <c r="H225" s="48">
        <v>0</v>
      </c>
      <c r="I225" s="48">
        <v>0</v>
      </c>
      <c r="J225" s="48">
        <v>0</v>
      </c>
      <c r="K225" s="49">
        <v>0</v>
      </c>
      <c r="L225" s="48">
        <v>0</v>
      </c>
      <c r="M225" s="44">
        <v>1658</v>
      </c>
      <c r="N225" s="44">
        <v>20880289.949999999</v>
      </c>
      <c r="O225" s="48">
        <v>0</v>
      </c>
      <c r="P225" s="48">
        <v>0</v>
      </c>
      <c r="Q225" s="48">
        <v>0</v>
      </c>
      <c r="R225" s="48">
        <v>0</v>
      </c>
      <c r="S225" s="48">
        <v>0</v>
      </c>
      <c r="T225" s="48">
        <v>0</v>
      </c>
      <c r="U225" s="48">
        <v>0</v>
      </c>
      <c r="V225" s="48">
        <v>0</v>
      </c>
      <c r="W225" s="48">
        <v>0</v>
      </c>
      <c r="X225" s="48">
        <v>250000</v>
      </c>
      <c r="Y225" s="48">
        <f t="shared" si="80"/>
        <v>313204.34999999998</v>
      </c>
      <c r="Z225" s="48">
        <v>0</v>
      </c>
      <c r="AA225" s="45">
        <v>2027</v>
      </c>
      <c r="AB225" s="45">
        <v>2027</v>
      </c>
      <c r="AC225" s="45">
        <v>2027</v>
      </c>
    </row>
    <row r="226" spans="1:29" x14ac:dyDescent="0.3">
      <c r="A226">
        <v>1</v>
      </c>
      <c r="B226" s="40">
        <f>SUBTOTAL(9,$A$182:A226)</f>
        <v>43</v>
      </c>
      <c r="C226" s="46" t="s">
        <v>139</v>
      </c>
      <c r="D226" s="36">
        <f t="shared" si="79"/>
        <v>14865271.210000001</v>
      </c>
      <c r="E226" s="48">
        <v>0</v>
      </c>
      <c r="F226" s="48">
        <v>0</v>
      </c>
      <c r="G226" s="48">
        <v>0</v>
      </c>
      <c r="H226" s="48">
        <v>0</v>
      </c>
      <c r="I226" s="48">
        <v>0</v>
      </c>
      <c r="J226" s="48">
        <v>0</v>
      </c>
      <c r="K226" s="49">
        <v>0</v>
      </c>
      <c r="L226" s="48">
        <v>0</v>
      </c>
      <c r="M226" s="44">
        <v>1171</v>
      </c>
      <c r="N226" s="44">
        <v>14448543.060000001</v>
      </c>
      <c r="O226" s="48">
        <v>0</v>
      </c>
      <c r="P226" s="48">
        <v>0</v>
      </c>
      <c r="Q226" s="48">
        <v>0</v>
      </c>
      <c r="R226" s="48">
        <v>0</v>
      </c>
      <c r="S226" s="48">
        <v>0</v>
      </c>
      <c r="T226" s="48">
        <v>0</v>
      </c>
      <c r="U226" s="48">
        <v>0</v>
      </c>
      <c r="V226" s="48">
        <v>0</v>
      </c>
      <c r="W226" s="48">
        <v>0</v>
      </c>
      <c r="X226" s="48">
        <v>200000</v>
      </c>
      <c r="Y226" s="48">
        <f t="shared" si="80"/>
        <v>216728.15</v>
      </c>
      <c r="Z226" s="48">
        <v>0</v>
      </c>
      <c r="AA226" s="45">
        <v>2027</v>
      </c>
      <c r="AB226" s="45">
        <v>2027</v>
      </c>
      <c r="AC226" s="45">
        <v>2027</v>
      </c>
    </row>
    <row r="227" spans="1:29" x14ac:dyDescent="0.3">
      <c r="A227">
        <v>1</v>
      </c>
      <c r="B227" s="40">
        <f>SUBTOTAL(9,$A$182:A227)</f>
        <v>44</v>
      </c>
      <c r="C227" s="46" t="s">
        <v>140</v>
      </c>
      <c r="D227" s="36">
        <f t="shared" si="79"/>
        <v>9210843.1799999997</v>
      </c>
      <c r="E227" s="48">
        <v>0</v>
      </c>
      <c r="F227" s="48">
        <v>0</v>
      </c>
      <c r="G227" s="48">
        <v>0</v>
      </c>
      <c r="H227" s="48">
        <v>0</v>
      </c>
      <c r="I227" s="48">
        <v>0</v>
      </c>
      <c r="J227" s="48">
        <v>0</v>
      </c>
      <c r="K227" s="49">
        <v>0</v>
      </c>
      <c r="L227" s="48">
        <v>0</v>
      </c>
      <c r="M227" s="44">
        <v>513</v>
      </c>
      <c r="N227" s="44">
        <v>8877678.0099999998</v>
      </c>
      <c r="O227" s="48">
        <v>0</v>
      </c>
      <c r="P227" s="48">
        <v>0</v>
      </c>
      <c r="Q227" s="48">
        <v>0</v>
      </c>
      <c r="R227" s="48">
        <v>0</v>
      </c>
      <c r="S227" s="48">
        <v>0</v>
      </c>
      <c r="T227" s="48">
        <v>0</v>
      </c>
      <c r="U227" s="48">
        <v>0</v>
      </c>
      <c r="V227" s="48">
        <v>0</v>
      </c>
      <c r="W227" s="48">
        <v>0</v>
      </c>
      <c r="X227" s="48">
        <v>200000</v>
      </c>
      <c r="Y227" s="48">
        <f t="shared" si="80"/>
        <v>133165.17000000001</v>
      </c>
      <c r="Z227" s="48">
        <v>0</v>
      </c>
      <c r="AA227" s="45">
        <v>2027</v>
      </c>
      <c r="AB227" s="45">
        <v>2027</v>
      </c>
      <c r="AC227" s="45">
        <v>2027</v>
      </c>
    </row>
    <row r="228" spans="1:29" x14ac:dyDescent="0.3">
      <c r="A228">
        <v>1</v>
      </c>
      <c r="B228" s="40">
        <f>SUBTOTAL(9,$A$182:A228)</f>
        <v>45</v>
      </c>
      <c r="C228" s="46" t="s">
        <v>141</v>
      </c>
      <c r="D228" s="36">
        <f t="shared" si="79"/>
        <v>8251431.5</v>
      </c>
      <c r="E228" s="48">
        <v>0</v>
      </c>
      <c r="F228" s="48">
        <v>0</v>
      </c>
      <c r="G228" s="48">
        <v>0</v>
      </c>
      <c r="H228" s="48">
        <v>0</v>
      </c>
      <c r="I228" s="48">
        <v>0</v>
      </c>
      <c r="J228" s="48">
        <v>0</v>
      </c>
      <c r="K228" s="49">
        <v>0</v>
      </c>
      <c r="L228" s="48">
        <v>0</v>
      </c>
      <c r="M228" s="44">
        <v>650</v>
      </c>
      <c r="N228" s="44">
        <v>7932444.8300000001</v>
      </c>
      <c r="O228" s="48">
        <v>0</v>
      </c>
      <c r="P228" s="48">
        <v>0</v>
      </c>
      <c r="Q228" s="48">
        <v>0</v>
      </c>
      <c r="R228" s="48">
        <v>0</v>
      </c>
      <c r="S228" s="48">
        <v>0</v>
      </c>
      <c r="T228" s="48">
        <v>0</v>
      </c>
      <c r="U228" s="48">
        <v>0</v>
      </c>
      <c r="V228" s="48">
        <v>0</v>
      </c>
      <c r="W228" s="48">
        <v>0</v>
      </c>
      <c r="X228" s="48">
        <v>200000</v>
      </c>
      <c r="Y228" s="48">
        <f t="shared" si="80"/>
        <v>118986.67</v>
      </c>
      <c r="Z228" s="48">
        <v>0</v>
      </c>
      <c r="AA228" s="45">
        <v>2027</v>
      </c>
      <c r="AB228" s="45">
        <v>2027</v>
      </c>
      <c r="AC228" s="45">
        <v>2027</v>
      </c>
    </row>
    <row r="229" spans="1:29" x14ac:dyDescent="0.3">
      <c r="A229">
        <v>1</v>
      </c>
      <c r="B229" s="40">
        <f>SUBTOTAL(9,$A$182:A229)</f>
        <v>46</v>
      </c>
      <c r="C229" s="46" t="s">
        <v>142</v>
      </c>
      <c r="D229" s="36">
        <f t="shared" si="79"/>
        <v>6093364.7999999998</v>
      </c>
      <c r="E229" s="48">
        <v>0</v>
      </c>
      <c r="F229" s="48">
        <v>0</v>
      </c>
      <c r="G229" s="48">
        <v>0</v>
      </c>
      <c r="H229" s="48">
        <v>0</v>
      </c>
      <c r="I229" s="48">
        <v>0</v>
      </c>
      <c r="J229" s="48">
        <v>0</v>
      </c>
      <c r="K229" s="49">
        <v>0</v>
      </c>
      <c r="L229" s="48">
        <v>0</v>
      </c>
      <c r="M229" s="44">
        <v>480</v>
      </c>
      <c r="N229" s="44">
        <v>5806270.7400000002</v>
      </c>
      <c r="O229" s="48">
        <v>0</v>
      </c>
      <c r="P229" s="48">
        <v>0</v>
      </c>
      <c r="Q229" s="48">
        <v>0</v>
      </c>
      <c r="R229" s="48">
        <v>0</v>
      </c>
      <c r="S229" s="48">
        <v>0</v>
      </c>
      <c r="T229" s="48">
        <v>0</v>
      </c>
      <c r="U229" s="48">
        <v>0</v>
      </c>
      <c r="V229" s="48">
        <v>0</v>
      </c>
      <c r="W229" s="48">
        <v>0</v>
      </c>
      <c r="X229" s="48">
        <v>200000</v>
      </c>
      <c r="Y229" s="48">
        <f t="shared" si="80"/>
        <v>87094.06</v>
      </c>
      <c r="Z229" s="48">
        <v>0</v>
      </c>
      <c r="AA229" s="45">
        <v>2027</v>
      </c>
      <c r="AB229" s="45">
        <v>2027</v>
      </c>
      <c r="AC229" s="45">
        <v>2027</v>
      </c>
    </row>
    <row r="230" spans="1:29" x14ac:dyDescent="0.3">
      <c r="B230" s="39" t="s">
        <v>552</v>
      </c>
      <c r="C230" s="39"/>
      <c r="D230" s="44">
        <f>SUM(D231:D240)</f>
        <v>142626666.63</v>
      </c>
      <c r="E230" s="44">
        <f t="shared" ref="E230:Z230" si="81">SUM(E231:E240)</f>
        <v>0</v>
      </c>
      <c r="F230" s="44">
        <f t="shared" si="81"/>
        <v>0</v>
      </c>
      <c r="G230" s="44">
        <f t="shared" si="81"/>
        <v>0</v>
      </c>
      <c r="H230" s="44">
        <f t="shared" si="81"/>
        <v>0</v>
      </c>
      <c r="I230" s="44">
        <f t="shared" si="81"/>
        <v>0</v>
      </c>
      <c r="J230" s="44">
        <f t="shared" si="81"/>
        <v>0</v>
      </c>
      <c r="K230" s="50">
        <f t="shared" si="81"/>
        <v>0</v>
      </c>
      <c r="L230" s="44">
        <f t="shared" si="81"/>
        <v>0</v>
      </c>
      <c r="M230" s="44">
        <f t="shared" si="81"/>
        <v>8897</v>
      </c>
      <c r="N230" s="44">
        <f t="shared" si="81"/>
        <v>115179087.52000001</v>
      </c>
      <c r="O230" s="44">
        <f t="shared" si="81"/>
        <v>0</v>
      </c>
      <c r="P230" s="44">
        <f t="shared" si="81"/>
        <v>0</v>
      </c>
      <c r="Q230" s="44">
        <f t="shared" si="81"/>
        <v>2080</v>
      </c>
      <c r="R230" s="44">
        <f t="shared" si="81"/>
        <v>23320091.43</v>
      </c>
      <c r="S230" s="44">
        <f t="shared" si="81"/>
        <v>0</v>
      </c>
      <c r="T230" s="44">
        <f t="shared" si="81"/>
        <v>0</v>
      </c>
      <c r="U230" s="44">
        <f t="shared" si="81"/>
        <v>0</v>
      </c>
      <c r="V230" s="44">
        <f t="shared" si="81"/>
        <v>0</v>
      </c>
      <c r="W230" s="44">
        <f t="shared" si="81"/>
        <v>0</v>
      </c>
      <c r="X230" s="44">
        <f t="shared" si="81"/>
        <v>2050000</v>
      </c>
      <c r="Y230" s="44">
        <f t="shared" si="81"/>
        <v>2077487.68</v>
      </c>
      <c r="Z230" s="44">
        <f t="shared" si="81"/>
        <v>0</v>
      </c>
      <c r="AA230" s="38" t="s">
        <v>501</v>
      </c>
      <c r="AB230" s="38" t="s">
        <v>501</v>
      </c>
      <c r="AC230" s="38" t="s">
        <v>501</v>
      </c>
    </row>
    <row r="231" spans="1:29" x14ac:dyDescent="0.3">
      <c r="A231">
        <v>1</v>
      </c>
      <c r="B231" s="40">
        <f>SUBTOTAL(9,$A$182:A231)</f>
        <v>47</v>
      </c>
      <c r="C231" s="46" t="s">
        <v>481</v>
      </c>
      <c r="D231" s="36">
        <f t="shared" ref="D231:D240" si="82">E231+F231+G231+H231+I231+J231+L231+N231+P231+R231+T231+U231+V231+W231+Y231+Z231+X231</f>
        <v>23869892.800000001</v>
      </c>
      <c r="E231" s="48">
        <v>0</v>
      </c>
      <c r="F231" s="48">
        <v>0</v>
      </c>
      <c r="G231" s="48">
        <v>0</v>
      </c>
      <c r="H231" s="48">
        <v>0</v>
      </c>
      <c r="I231" s="48">
        <v>0</v>
      </c>
      <c r="J231" s="48">
        <v>0</v>
      </c>
      <c r="K231" s="51">
        <v>0</v>
      </c>
      <c r="L231" s="62">
        <v>0</v>
      </c>
      <c r="M231" s="44">
        <v>0</v>
      </c>
      <c r="N231" s="44">
        <v>0</v>
      </c>
      <c r="O231" s="62">
        <v>0</v>
      </c>
      <c r="P231" s="62">
        <v>0</v>
      </c>
      <c r="Q231" s="44">
        <v>2080</v>
      </c>
      <c r="R231" s="44">
        <v>23320091.43</v>
      </c>
      <c r="S231" s="48">
        <v>0</v>
      </c>
      <c r="T231" s="48">
        <v>0</v>
      </c>
      <c r="U231" s="48">
        <v>0</v>
      </c>
      <c r="V231" s="48">
        <v>0</v>
      </c>
      <c r="W231" s="48">
        <v>0</v>
      </c>
      <c r="X231" s="48">
        <v>200000</v>
      </c>
      <c r="Y231" s="48">
        <f>ROUND(R231*1.5%,2)</f>
        <v>349801.37</v>
      </c>
      <c r="Z231" s="48">
        <v>0</v>
      </c>
      <c r="AA231" s="45">
        <v>2027</v>
      </c>
      <c r="AB231" s="45">
        <v>2027</v>
      </c>
      <c r="AC231" s="45">
        <v>2027</v>
      </c>
    </row>
    <row r="232" spans="1:29" x14ac:dyDescent="0.3">
      <c r="A232">
        <v>1</v>
      </c>
      <c r="B232" s="40">
        <f>SUBTOTAL(9,$A$182:A232)</f>
        <v>48</v>
      </c>
      <c r="C232" s="46" t="s">
        <v>472</v>
      </c>
      <c r="D232" s="36">
        <f t="shared" si="82"/>
        <v>11412364.49</v>
      </c>
      <c r="E232" s="48">
        <v>0</v>
      </c>
      <c r="F232" s="48">
        <v>0</v>
      </c>
      <c r="G232" s="48">
        <v>0</v>
      </c>
      <c r="H232" s="48">
        <v>0</v>
      </c>
      <c r="I232" s="48">
        <v>0</v>
      </c>
      <c r="J232" s="48">
        <v>0</v>
      </c>
      <c r="K232" s="51">
        <v>0</v>
      </c>
      <c r="L232" s="62">
        <v>0</v>
      </c>
      <c r="M232" s="44">
        <v>899</v>
      </c>
      <c r="N232" s="44">
        <v>11046664.52</v>
      </c>
      <c r="O232" s="62">
        <v>0</v>
      </c>
      <c r="P232" s="62">
        <v>0</v>
      </c>
      <c r="Q232" s="44">
        <v>0</v>
      </c>
      <c r="R232" s="44">
        <v>0</v>
      </c>
      <c r="S232" s="48">
        <v>0</v>
      </c>
      <c r="T232" s="48">
        <v>0</v>
      </c>
      <c r="U232" s="48">
        <v>0</v>
      </c>
      <c r="V232" s="48">
        <v>0</v>
      </c>
      <c r="W232" s="48">
        <v>0</v>
      </c>
      <c r="X232" s="48">
        <v>200000</v>
      </c>
      <c r="Y232" s="48">
        <f t="shared" ref="Y232:Y240" si="83">ROUND(N232*1.5%,2)</f>
        <v>165699.97</v>
      </c>
      <c r="Z232" s="48">
        <v>0</v>
      </c>
      <c r="AA232" s="45">
        <v>2027</v>
      </c>
      <c r="AB232" s="45">
        <v>2027</v>
      </c>
      <c r="AC232" s="45">
        <v>2027</v>
      </c>
    </row>
    <row r="233" spans="1:29" x14ac:dyDescent="0.3">
      <c r="A233">
        <v>1</v>
      </c>
      <c r="B233" s="40">
        <f>SUBTOTAL(9,$A$182:A233)</f>
        <v>49</v>
      </c>
      <c r="C233" s="46" t="s">
        <v>471</v>
      </c>
      <c r="D233" s="36">
        <f t="shared" si="82"/>
        <v>14459046.890000001</v>
      </c>
      <c r="E233" s="48">
        <v>0</v>
      </c>
      <c r="F233" s="48">
        <v>0</v>
      </c>
      <c r="G233" s="48">
        <v>0</v>
      </c>
      <c r="H233" s="48">
        <v>0</v>
      </c>
      <c r="I233" s="48">
        <v>0</v>
      </c>
      <c r="J233" s="48">
        <v>0</v>
      </c>
      <c r="K233" s="51">
        <v>0</v>
      </c>
      <c r="L233" s="62">
        <v>0</v>
      </c>
      <c r="M233" s="44">
        <v>1139</v>
      </c>
      <c r="N233" s="44">
        <v>14048322.060000001</v>
      </c>
      <c r="O233" s="62">
        <v>0</v>
      </c>
      <c r="P233" s="62">
        <v>0</v>
      </c>
      <c r="Q233" s="62">
        <v>0</v>
      </c>
      <c r="R233" s="62">
        <v>0</v>
      </c>
      <c r="S233" s="48">
        <v>0</v>
      </c>
      <c r="T233" s="48">
        <v>0</v>
      </c>
      <c r="U233" s="48">
        <v>0</v>
      </c>
      <c r="V233" s="48">
        <v>0</v>
      </c>
      <c r="W233" s="48">
        <v>0</v>
      </c>
      <c r="X233" s="48">
        <v>200000</v>
      </c>
      <c r="Y233" s="48">
        <f t="shared" si="83"/>
        <v>210724.83</v>
      </c>
      <c r="Z233" s="48">
        <v>0</v>
      </c>
      <c r="AA233" s="45">
        <v>2027</v>
      </c>
      <c r="AB233" s="45">
        <v>2027</v>
      </c>
      <c r="AC233" s="45">
        <v>2027</v>
      </c>
    </row>
    <row r="234" spans="1:29" x14ac:dyDescent="0.3">
      <c r="A234">
        <v>1</v>
      </c>
      <c r="B234" s="40">
        <f>SUBTOTAL(9,$A$182:A234)</f>
        <v>50</v>
      </c>
      <c r="C234" s="46" t="s">
        <v>476</v>
      </c>
      <c r="D234" s="36">
        <f t="shared" si="82"/>
        <v>15804553.699999999</v>
      </c>
      <c r="E234" s="48">
        <v>0</v>
      </c>
      <c r="F234" s="48">
        <v>0</v>
      </c>
      <c r="G234" s="48">
        <v>0</v>
      </c>
      <c r="H234" s="48">
        <v>0</v>
      </c>
      <c r="I234" s="48">
        <v>0</v>
      </c>
      <c r="J234" s="48">
        <v>0</v>
      </c>
      <c r="K234" s="51">
        <v>0</v>
      </c>
      <c r="L234" s="62">
        <v>0</v>
      </c>
      <c r="M234" s="44">
        <v>1222</v>
      </c>
      <c r="N234" s="44">
        <v>15324683.449999999</v>
      </c>
      <c r="O234" s="62">
        <v>0</v>
      </c>
      <c r="P234" s="62">
        <v>0</v>
      </c>
      <c r="Q234" s="44">
        <v>0</v>
      </c>
      <c r="R234" s="44">
        <v>0</v>
      </c>
      <c r="S234" s="48">
        <v>0</v>
      </c>
      <c r="T234" s="48">
        <v>0</v>
      </c>
      <c r="U234" s="48">
        <v>0</v>
      </c>
      <c r="V234" s="48">
        <v>0</v>
      </c>
      <c r="W234" s="48">
        <v>0</v>
      </c>
      <c r="X234" s="48">
        <v>250000</v>
      </c>
      <c r="Y234" s="48">
        <f t="shared" si="83"/>
        <v>229870.25</v>
      </c>
      <c r="Z234" s="48">
        <v>0</v>
      </c>
      <c r="AA234" s="45">
        <v>2027</v>
      </c>
      <c r="AB234" s="45">
        <v>2027</v>
      </c>
      <c r="AC234" s="45">
        <v>2027</v>
      </c>
    </row>
    <row r="235" spans="1:29" x14ac:dyDescent="0.3">
      <c r="A235">
        <v>1</v>
      </c>
      <c r="B235" s="40">
        <f>SUBTOTAL(9,$A$182:A235)</f>
        <v>51</v>
      </c>
      <c r="C235" s="46" t="s">
        <v>484</v>
      </c>
      <c r="D235" s="36">
        <f t="shared" si="82"/>
        <v>15933887.199999999</v>
      </c>
      <c r="E235" s="48">
        <v>0</v>
      </c>
      <c r="F235" s="48">
        <v>0</v>
      </c>
      <c r="G235" s="48">
        <v>0</v>
      </c>
      <c r="H235" s="48">
        <v>0</v>
      </c>
      <c r="I235" s="48">
        <v>0</v>
      </c>
      <c r="J235" s="48">
        <v>0</v>
      </c>
      <c r="K235" s="51">
        <v>0</v>
      </c>
      <c r="L235" s="62">
        <v>0</v>
      </c>
      <c r="M235" s="44">
        <v>1232</v>
      </c>
      <c r="N235" s="44">
        <v>15501366.699999999</v>
      </c>
      <c r="O235" s="62">
        <v>0</v>
      </c>
      <c r="P235" s="62">
        <v>0</v>
      </c>
      <c r="Q235" s="44">
        <v>0</v>
      </c>
      <c r="R235" s="44">
        <v>0</v>
      </c>
      <c r="S235" s="48">
        <v>0</v>
      </c>
      <c r="T235" s="48">
        <v>0</v>
      </c>
      <c r="U235" s="48">
        <v>0</v>
      </c>
      <c r="V235" s="48">
        <v>0</v>
      </c>
      <c r="W235" s="48">
        <v>0</v>
      </c>
      <c r="X235" s="48">
        <v>200000</v>
      </c>
      <c r="Y235" s="48">
        <f t="shared" si="83"/>
        <v>232520.5</v>
      </c>
      <c r="Z235" s="48">
        <v>0</v>
      </c>
      <c r="AA235" s="45">
        <v>2027</v>
      </c>
      <c r="AB235" s="45">
        <v>2027</v>
      </c>
      <c r="AC235" s="45">
        <v>2027</v>
      </c>
    </row>
    <row r="236" spans="1:29" x14ac:dyDescent="0.3">
      <c r="A236">
        <v>1</v>
      </c>
      <c r="B236" s="40">
        <f>SUBTOTAL(9,$A$182:A236)</f>
        <v>52</v>
      </c>
      <c r="C236" s="46" t="s">
        <v>489</v>
      </c>
      <c r="D236" s="36">
        <f t="shared" si="82"/>
        <v>8276820.5199999996</v>
      </c>
      <c r="E236" s="48">
        <v>0</v>
      </c>
      <c r="F236" s="48">
        <v>0</v>
      </c>
      <c r="G236" s="48">
        <v>0</v>
      </c>
      <c r="H236" s="48">
        <v>0</v>
      </c>
      <c r="I236" s="48">
        <v>0</v>
      </c>
      <c r="J236" s="48">
        <v>0</v>
      </c>
      <c r="K236" s="51">
        <v>0</v>
      </c>
      <c r="L236" s="62">
        <v>0</v>
      </c>
      <c r="M236" s="44">
        <v>652</v>
      </c>
      <c r="N236" s="44">
        <v>7957458.6399999997</v>
      </c>
      <c r="O236" s="62">
        <v>0</v>
      </c>
      <c r="P236" s="62">
        <v>0</v>
      </c>
      <c r="Q236" s="44">
        <v>0</v>
      </c>
      <c r="R236" s="44">
        <v>0</v>
      </c>
      <c r="S236" s="48">
        <v>0</v>
      </c>
      <c r="T236" s="48">
        <v>0</v>
      </c>
      <c r="U236" s="48">
        <v>0</v>
      </c>
      <c r="V236" s="48">
        <v>0</v>
      </c>
      <c r="W236" s="48">
        <v>0</v>
      </c>
      <c r="X236" s="48">
        <v>200000</v>
      </c>
      <c r="Y236" s="48">
        <f t="shared" si="83"/>
        <v>119361.88</v>
      </c>
      <c r="Z236" s="48">
        <v>0</v>
      </c>
      <c r="AA236" s="45">
        <v>2027</v>
      </c>
      <c r="AB236" s="45">
        <v>2027</v>
      </c>
      <c r="AC236" s="45">
        <v>2027</v>
      </c>
    </row>
    <row r="237" spans="1:29" x14ac:dyDescent="0.3">
      <c r="A237">
        <v>1</v>
      </c>
      <c r="B237" s="40">
        <f>SUBTOTAL(9,$A$182:A237)</f>
        <v>53</v>
      </c>
      <c r="C237" s="46" t="s">
        <v>461</v>
      </c>
      <c r="D237" s="36">
        <f t="shared" si="82"/>
        <v>16075992.4</v>
      </c>
      <c r="E237" s="48">
        <v>0</v>
      </c>
      <c r="F237" s="48">
        <v>0</v>
      </c>
      <c r="G237" s="48">
        <v>0</v>
      </c>
      <c r="H237" s="48">
        <v>0</v>
      </c>
      <c r="I237" s="48">
        <v>0</v>
      </c>
      <c r="J237" s="48">
        <v>0</v>
      </c>
      <c r="K237" s="51">
        <v>0</v>
      </c>
      <c r="L237" s="62">
        <v>0</v>
      </c>
      <c r="M237" s="44">
        <v>1240</v>
      </c>
      <c r="N237" s="44">
        <v>15641371.82</v>
      </c>
      <c r="O237" s="62">
        <v>0</v>
      </c>
      <c r="P237" s="62">
        <v>0</v>
      </c>
      <c r="Q237" s="44">
        <v>0</v>
      </c>
      <c r="R237" s="44">
        <v>0</v>
      </c>
      <c r="S237" s="48">
        <v>0</v>
      </c>
      <c r="T237" s="48">
        <v>0</v>
      </c>
      <c r="U237" s="48">
        <v>0</v>
      </c>
      <c r="V237" s="48">
        <v>0</v>
      </c>
      <c r="W237" s="48">
        <v>0</v>
      </c>
      <c r="X237" s="48">
        <v>200000</v>
      </c>
      <c r="Y237" s="48">
        <f t="shared" si="83"/>
        <v>234620.58</v>
      </c>
      <c r="Z237" s="48">
        <v>0</v>
      </c>
      <c r="AA237" s="45">
        <v>2027</v>
      </c>
      <c r="AB237" s="45">
        <v>2027</v>
      </c>
      <c r="AC237" s="45">
        <v>2027</v>
      </c>
    </row>
    <row r="238" spans="1:29" x14ac:dyDescent="0.3">
      <c r="A238">
        <v>1</v>
      </c>
      <c r="B238" s="40">
        <f>SUBTOTAL(9,$A$182:A238)</f>
        <v>54</v>
      </c>
      <c r="C238" s="46" t="s">
        <v>463</v>
      </c>
      <c r="D238" s="36">
        <f t="shared" si="82"/>
        <v>16159374</v>
      </c>
      <c r="E238" s="48">
        <v>0</v>
      </c>
      <c r="F238" s="48">
        <v>0</v>
      </c>
      <c r="G238" s="48">
        <v>0</v>
      </c>
      <c r="H238" s="48">
        <v>0</v>
      </c>
      <c r="I238" s="48">
        <v>0</v>
      </c>
      <c r="J238" s="48">
        <v>0</v>
      </c>
      <c r="K238" s="51">
        <v>0</v>
      </c>
      <c r="L238" s="62">
        <v>0</v>
      </c>
      <c r="M238" s="44">
        <v>900</v>
      </c>
      <c r="N238" s="44">
        <v>15723521.18</v>
      </c>
      <c r="O238" s="62">
        <v>0</v>
      </c>
      <c r="P238" s="62">
        <v>0</v>
      </c>
      <c r="Q238" s="44">
        <v>0</v>
      </c>
      <c r="R238" s="44">
        <v>0</v>
      </c>
      <c r="S238" s="48">
        <v>0</v>
      </c>
      <c r="T238" s="48">
        <v>0</v>
      </c>
      <c r="U238" s="48">
        <v>0</v>
      </c>
      <c r="V238" s="48">
        <v>0</v>
      </c>
      <c r="W238" s="48">
        <v>0</v>
      </c>
      <c r="X238" s="48">
        <v>200000</v>
      </c>
      <c r="Y238" s="48">
        <f t="shared" si="83"/>
        <v>235852.82</v>
      </c>
      <c r="Z238" s="48">
        <v>0</v>
      </c>
      <c r="AA238" s="45">
        <v>2027</v>
      </c>
      <c r="AB238" s="45">
        <v>2027</v>
      </c>
      <c r="AC238" s="45">
        <v>2027</v>
      </c>
    </row>
    <row r="239" spans="1:29" x14ac:dyDescent="0.3">
      <c r="A239">
        <v>1</v>
      </c>
      <c r="B239" s="40">
        <f>SUBTOTAL(9,$A$182:A239)</f>
        <v>55</v>
      </c>
      <c r="C239" s="46" t="s">
        <v>460</v>
      </c>
      <c r="D239" s="36">
        <f t="shared" si="82"/>
        <v>13024567.26</v>
      </c>
      <c r="E239" s="48">
        <v>0</v>
      </c>
      <c r="F239" s="48">
        <v>0</v>
      </c>
      <c r="G239" s="48">
        <v>0</v>
      </c>
      <c r="H239" s="48">
        <v>0</v>
      </c>
      <c r="I239" s="48">
        <v>0</v>
      </c>
      <c r="J239" s="48">
        <v>0</v>
      </c>
      <c r="K239" s="50">
        <v>0</v>
      </c>
      <c r="L239" s="44">
        <v>0</v>
      </c>
      <c r="M239" s="44">
        <v>1026</v>
      </c>
      <c r="N239" s="44">
        <v>12635041.640000001</v>
      </c>
      <c r="O239" s="44">
        <v>0</v>
      </c>
      <c r="P239" s="44">
        <v>0</v>
      </c>
      <c r="Q239" s="44">
        <v>0</v>
      </c>
      <c r="R239" s="44">
        <v>0</v>
      </c>
      <c r="S239" s="48">
        <v>0</v>
      </c>
      <c r="T239" s="48">
        <v>0</v>
      </c>
      <c r="U239" s="48">
        <v>0</v>
      </c>
      <c r="V239" s="48">
        <v>0</v>
      </c>
      <c r="W239" s="48">
        <v>0</v>
      </c>
      <c r="X239" s="48">
        <v>200000</v>
      </c>
      <c r="Y239" s="48">
        <f t="shared" si="83"/>
        <v>189525.62</v>
      </c>
      <c r="Z239" s="48">
        <v>0</v>
      </c>
      <c r="AA239" s="45">
        <v>2027</v>
      </c>
      <c r="AB239" s="45">
        <v>2027</v>
      </c>
      <c r="AC239" s="45">
        <v>2027</v>
      </c>
    </row>
    <row r="240" spans="1:29" x14ac:dyDescent="0.3">
      <c r="A240">
        <v>1</v>
      </c>
      <c r="B240" s="40">
        <f>SUBTOTAL(9,$A$182:A240)</f>
        <v>56</v>
      </c>
      <c r="C240" s="46" t="s">
        <v>479</v>
      </c>
      <c r="D240" s="36">
        <f t="shared" si="82"/>
        <v>7610167.3700000001</v>
      </c>
      <c r="E240" s="48">
        <v>0</v>
      </c>
      <c r="F240" s="48">
        <v>0</v>
      </c>
      <c r="G240" s="48">
        <v>0</v>
      </c>
      <c r="H240" s="48">
        <v>0</v>
      </c>
      <c r="I240" s="48">
        <v>0</v>
      </c>
      <c r="J240" s="48">
        <v>0</v>
      </c>
      <c r="K240" s="50">
        <v>0</v>
      </c>
      <c r="L240" s="44">
        <v>0</v>
      </c>
      <c r="M240" s="44">
        <v>587</v>
      </c>
      <c r="N240" s="44">
        <v>7300657.5099999998</v>
      </c>
      <c r="O240" s="44">
        <v>0</v>
      </c>
      <c r="P240" s="44">
        <v>0</v>
      </c>
      <c r="Q240" s="44">
        <v>0</v>
      </c>
      <c r="R240" s="44">
        <v>0</v>
      </c>
      <c r="S240" s="48">
        <v>0</v>
      </c>
      <c r="T240" s="48">
        <v>0</v>
      </c>
      <c r="U240" s="48">
        <v>0</v>
      </c>
      <c r="V240" s="48">
        <v>0</v>
      </c>
      <c r="W240" s="48">
        <v>0</v>
      </c>
      <c r="X240" s="48">
        <v>200000</v>
      </c>
      <c r="Y240" s="48">
        <f t="shared" si="83"/>
        <v>109509.86</v>
      </c>
      <c r="Z240" s="48">
        <v>0</v>
      </c>
      <c r="AA240" s="45">
        <v>2027</v>
      </c>
      <c r="AB240" s="45">
        <v>2027</v>
      </c>
      <c r="AC240" s="45">
        <v>2027</v>
      </c>
    </row>
    <row r="241" spans="1:29" x14ac:dyDescent="0.3">
      <c r="B241" s="34" t="s">
        <v>494</v>
      </c>
      <c r="C241" s="35"/>
      <c r="D241" s="36">
        <f>D242</f>
        <v>33957546.200000003</v>
      </c>
      <c r="E241" s="36">
        <f t="shared" ref="E241:Z241" si="84">E242</f>
        <v>4896214.3</v>
      </c>
      <c r="F241" s="36">
        <f t="shared" si="84"/>
        <v>7806992.2000000002</v>
      </c>
      <c r="G241" s="36">
        <f t="shared" si="84"/>
        <v>2917405.06</v>
      </c>
      <c r="H241" s="36">
        <f t="shared" si="84"/>
        <v>6357522.6500000004</v>
      </c>
      <c r="I241" s="36">
        <f t="shared" si="84"/>
        <v>10984965.5</v>
      </c>
      <c r="J241" s="36">
        <f t="shared" si="84"/>
        <v>0</v>
      </c>
      <c r="K241" s="37">
        <f t="shared" si="84"/>
        <v>0</v>
      </c>
      <c r="L241" s="36">
        <f t="shared" si="84"/>
        <v>0</v>
      </c>
      <c r="M241" s="36">
        <f t="shared" si="84"/>
        <v>0</v>
      </c>
      <c r="N241" s="36">
        <f t="shared" si="84"/>
        <v>0</v>
      </c>
      <c r="O241" s="36">
        <f t="shared" si="84"/>
        <v>0</v>
      </c>
      <c r="P241" s="36">
        <f t="shared" si="84"/>
        <v>0</v>
      </c>
      <c r="Q241" s="36">
        <f t="shared" si="84"/>
        <v>0</v>
      </c>
      <c r="R241" s="36">
        <f t="shared" si="84"/>
        <v>0</v>
      </c>
      <c r="S241" s="36">
        <f t="shared" si="84"/>
        <v>0</v>
      </c>
      <c r="T241" s="36">
        <f t="shared" si="84"/>
        <v>0</v>
      </c>
      <c r="U241" s="36">
        <f t="shared" si="84"/>
        <v>0</v>
      </c>
      <c r="V241" s="36">
        <f t="shared" si="84"/>
        <v>0</v>
      </c>
      <c r="W241" s="36">
        <f t="shared" si="84"/>
        <v>0</v>
      </c>
      <c r="X241" s="36">
        <f t="shared" si="84"/>
        <v>500000</v>
      </c>
      <c r="Y241" s="36">
        <f t="shared" si="84"/>
        <v>494446.49</v>
      </c>
      <c r="Z241" s="36">
        <f t="shared" si="84"/>
        <v>0</v>
      </c>
      <c r="AA241" s="38" t="s">
        <v>501</v>
      </c>
      <c r="AB241" s="38" t="s">
        <v>501</v>
      </c>
      <c r="AC241" s="38" t="s">
        <v>501</v>
      </c>
    </row>
    <row r="242" spans="1:29" x14ac:dyDescent="0.3">
      <c r="A242">
        <v>1</v>
      </c>
      <c r="B242" s="40">
        <f>SUBTOTAL(9,$A$182:A242)</f>
        <v>57</v>
      </c>
      <c r="C242" s="46" t="s">
        <v>159</v>
      </c>
      <c r="D242" s="36">
        <f>E242+F242+G242+H242+I242+J242+L242+N242+P242+R242+T242+U242+V242+W242+X242+Y242+Z242</f>
        <v>33957546.200000003</v>
      </c>
      <c r="E242" s="36">
        <v>4896214.3</v>
      </c>
      <c r="F242" s="36">
        <v>7806992.2000000002</v>
      </c>
      <c r="G242" s="36">
        <v>2917405.06</v>
      </c>
      <c r="H242" s="36">
        <v>6357522.6500000004</v>
      </c>
      <c r="I242" s="36">
        <v>10984965.5</v>
      </c>
      <c r="J242" s="48">
        <v>0</v>
      </c>
      <c r="K242" s="49">
        <v>0</v>
      </c>
      <c r="L242" s="48">
        <v>0</v>
      </c>
      <c r="M242" s="48">
        <v>0</v>
      </c>
      <c r="N242" s="48">
        <v>0</v>
      </c>
      <c r="O242" s="48">
        <v>0</v>
      </c>
      <c r="P242" s="48">
        <v>0</v>
      </c>
      <c r="Q242" s="48">
        <v>0</v>
      </c>
      <c r="R242" s="48">
        <v>0</v>
      </c>
      <c r="S242" s="48">
        <v>0</v>
      </c>
      <c r="T242" s="48">
        <v>0</v>
      </c>
      <c r="U242" s="48">
        <v>0</v>
      </c>
      <c r="V242" s="48">
        <v>0</v>
      </c>
      <c r="W242" s="48">
        <v>0</v>
      </c>
      <c r="X242" s="48">
        <v>500000</v>
      </c>
      <c r="Y242" s="48">
        <v>494446.49</v>
      </c>
      <c r="Z242" s="48">
        <v>0</v>
      </c>
      <c r="AA242" s="45">
        <v>2027</v>
      </c>
      <c r="AB242" s="45">
        <v>2027</v>
      </c>
      <c r="AC242" s="45">
        <v>2027</v>
      </c>
    </row>
    <row r="243" spans="1:29" x14ac:dyDescent="0.3">
      <c r="B243" s="39" t="s">
        <v>574</v>
      </c>
      <c r="C243" s="39"/>
      <c r="D243" s="44">
        <f>SUM(D244:D252)</f>
        <v>122231750.3</v>
      </c>
      <c r="E243" s="44">
        <f t="shared" ref="E243:Z243" si="85">SUM(E244:E252)</f>
        <v>0</v>
      </c>
      <c r="F243" s="44">
        <f t="shared" si="85"/>
        <v>0</v>
      </c>
      <c r="G243" s="44">
        <f t="shared" si="85"/>
        <v>0</v>
      </c>
      <c r="H243" s="44">
        <f t="shared" si="85"/>
        <v>0</v>
      </c>
      <c r="I243" s="44">
        <f t="shared" si="85"/>
        <v>0</v>
      </c>
      <c r="J243" s="44">
        <f t="shared" si="85"/>
        <v>0</v>
      </c>
      <c r="K243" s="50">
        <f t="shared" si="85"/>
        <v>0</v>
      </c>
      <c r="L243" s="44">
        <f t="shared" si="85"/>
        <v>0</v>
      </c>
      <c r="M243" s="44">
        <f t="shared" si="85"/>
        <v>9513.23</v>
      </c>
      <c r="N243" s="44">
        <f t="shared" si="85"/>
        <v>117962315.55999999</v>
      </c>
      <c r="O243" s="44">
        <f t="shared" si="85"/>
        <v>0</v>
      </c>
      <c r="P243" s="44">
        <f t="shared" si="85"/>
        <v>0</v>
      </c>
      <c r="Q243" s="44">
        <f t="shared" si="85"/>
        <v>0</v>
      </c>
      <c r="R243" s="44">
        <f t="shared" si="85"/>
        <v>0</v>
      </c>
      <c r="S243" s="44">
        <f t="shared" si="85"/>
        <v>0</v>
      </c>
      <c r="T243" s="44">
        <f t="shared" si="85"/>
        <v>0</v>
      </c>
      <c r="U243" s="44">
        <f t="shared" si="85"/>
        <v>0</v>
      </c>
      <c r="V243" s="44">
        <f t="shared" si="85"/>
        <v>0</v>
      </c>
      <c r="W243" s="44">
        <f t="shared" si="85"/>
        <v>0</v>
      </c>
      <c r="X243" s="44">
        <f t="shared" si="85"/>
        <v>2500000</v>
      </c>
      <c r="Y243" s="44">
        <f t="shared" si="85"/>
        <v>1769434.74</v>
      </c>
      <c r="Z243" s="44">
        <f t="shared" si="85"/>
        <v>0</v>
      </c>
      <c r="AA243" s="38" t="s">
        <v>501</v>
      </c>
      <c r="AB243" s="38" t="s">
        <v>501</v>
      </c>
      <c r="AC243" s="38" t="s">
        <v>501</v>
      </c>
    </row>
    <row r="244" spans="1:29" x14ac:dyDescent="0.3">
      <c r="A244">
        <v>1</v>
      </c>
      <c r="B244" s="40">
        <f>SUBTOTAL(9,$A$182:A244)</f>
        <v>58</v>
      </c>
      <c r="C244" s="46" t="s">
        <v>401</v>
      </c>
      <c r="D244" s="36">
        <f t="shared" ref="D244:D252" si="86">E244+F244+G244+H244+I244+J244+L244+N244+P244+R244+T244+U244+V244+W244+Y244+Z244+X244</f>
        <v>13580017.5</v>
      </c>
      <c r="E244" s="48">
        <v>0</v>
      </c>
      <c r="F244" s="48">
        <v>0</v>
      </c>
      <c r="G244" s="48">
        <v>0</v>
      </c>
      <c r="H244" s="48">
        <v>0</v>
      </c>
      <c r="I244" s="48">
        <v>0</v>
      </c>
      <c r="J244" s="48">
        <v>0</v>
      </c>
      <c r="K244" s="51">
        <v>0</v>
      </c>
      <c r="L244" s="48">
        <v>0</v>
      </c>
      <c r="M244" s="48">
        <v>1050</v>
      </c>
      <c r="N244" s="48">
        <v>13083761.08</v>
      </c>
      <c r="O244" s="48">
        <v>0</v>
      </c>
      <c r="P244" s="48">
        <v>0</v>
      </c>
      <c r="Q244" s="48">
        <v>0</v>
      </c>
      <c r="R244" s="48">
        <v>0</v>
      </c>
      <c r="S244" s="48">
        <v>0</v>
      </c>
      <c r="T244" s="48">
        <v>0</v>
      </c>
      <c r="U244" s="48">
        <v>0</v>
      </c>
      <c r="V244" s="48">
        <v>0</v>
      </c>
      <c r="W244" s="48">
        <v>0</v>
      </c>
      <c r="X244" s="48">
        <v>300000</v>
      </c>
      <c r="Y244" s="48">
        <f>ROUND(N244*1.5%,2)</f>
        <v>196256.42</v>
      </c>
      <c r="Z244" s="48">
        <v>0</v>
      </c>
      <c r="AA244" s="45">
        <v>2027</v>
      </c>
      <c r="AB244" s="45">
        <v>2027</v>
      </c>
      <c r="AC244" s="45">
        <v>2027</v>
      </c>
    </row>
    <row r="245" spans="1:29" x14ac:dyDescent="0.3">
      <c r="A245">
        <v>1</v>
      </c>
      <c r="B245" s="40">
        <f>SUBTOTAL(9,$A$182:A245)</f>
        <v>59</v>
      </c>
      <c r="C245" s="46" t="s">
        <v>416</v>
      </c>
      <c r="D245" s="36">
        <f t="shared" si="86"/>
        <v>15131855.92</v>
      </c>
      <c r="E245" s="48">
        <v>0</v>
      </c>
      <c r="F245" s="48">
        <v>0</v>
      </c>
      <c r="G245" s="48">
        <v>0</v>
      </c>
      <c r="H245" s="48">
        <v>0</v>
      </c>
      <c r="I245" s="48">
        <v>0</v>
      </c>
      <c r="J245" s="48">
        <v>0</v>
      </c>
      <c r="K245" s="51">
        <v>0</v>
      </c>
      <c r="L245" s="48">
        <v>0</v>
      </c>
      <c r="M245" s="48">
        <v>1192</v>
      </c>
      <c r="N245" s="48">
        <v>14612665.93</v>
      </c>
      <c r="O245" s="48">
        <v>0</v>
      </c>
      <c r="P245" s="48">
        <v>0</v>
      </c>
      <c r="Q245" s="48">
        <v>0</v>
      </c>
      <c r="R245" s="48">
        <v>0</v>
      </c>
      <c r="S245" s="48">
        <v>0</v>
      </c>
      <c r="T245" s="48">
        <v>0</v>
      </c>
      <c r="U245" s="48">
        <v>0</v>
      </c>
      <c r="V245" s="48">
        <v>0</v>
      </c>
      <c r="W245" s="48">
        <v>0</v>
      </c>
      <c r="X245" s="48">
        <v>300000</v>
      </c>
      <c r="Y245" s="48">
        <f t="shared" ref="Y245:Y257" si="87">ROUND(N245*1.5%,2)</f>
        <v>219189.99</v>
      </c>
      <c r="Z245" s="48">
        <v>0</v>
      </c>
      <c r="AA245" s="45">
        <v>2027</v>
      </c>
      <c r="AB245" s="45">
        <v>2027</v>
      </c>
      <c r="AC245" s="45">
        <v>2027</v>
      </c>
    </row>
    <row r="246" spans="1:29" x14ac:dyDescent="0.3">
      <c r="A246">
        <v>1</v>
      </c>
      <c r="B246" s="40">
        <f>SUBTOTAL(9,$A$182:A246)</f>
        <v>60</v>
      </c>
      <c r="C246" s="46" t="s">
        <v>399</v>
      </c>
      <c r="D246" s="36">
        <f t="shared" si="86"/>
        <v>18753357.5</v>
      </c>
      <c r="E246" s="48">
        <v>0</v>
      </c>
      <c r="F246" s="48">
        <v>0</v>
      </c>
      <c r="G246" s="48">
        <v>0</v>
      </c>
      <c r="H246" s="48">
        <v>0</v>
      </c>
      <c r="I246" s="48">
        <v>0</v>
      </c>
      <c r="J246" s="48">
        <v>0</v>
      </c>
      <c r="K246" s="51">
        <v>0</v>
      </c>
      <c r="L246" s="48">
        <v>0</v>
      </c>
      <c r="M246" s="48">
        <v>1450</v>
      </c>
      <c r="N246" s="48">
        <v>18180647.780000001</v>
      </c>
      <c r="O246" s="48">
        <v>0</v>
      </c>
      <c r="P246" s="48">
        <v>0</v>
      </c>
      <c r="Q246" s="48">
        <v>0</v>
      </c>
      <c r="R246" s="48">
        <v>0</v>
      </c>
      <c r="S246" s="48">
        <v>0</v>
      </c>
      <c r="T246" s="48">
        <v>0</v>
      </c>
      <c r="U246" s="48">
        <v>0</v>
      </c>
      <c r="V246" s="48">
        <v>0</v>
      </c>
      <c r="W246" s="48">
        <v>0</v>
      </c>
      <c r="X246" s="48">
        <v>300000</v>
      </c>
      <c r="Y246" s="48">
        <f t="shared" si="87"/>
        <v>272709.71999999997</v>
      </c>
      <c r="Z246" s="48">
        <v>0</v>
      </c>
      <c r="AA246" s="45">
        <v>2027</v>
      </c>
      <c r="AB246" s="45">
        <v>2027</v>
      </c>
      <c r="AC246" s="45">
        <v>2027</v>
      </c>
    </row>
    <row r="247" spans="1:29" x14ac:dyDescent="0.3">
      <c r="A247">
        <v>1</v>
      </c>
      <c r="B247" s="40">
        <f>SUBTOTAL(9,$A$182:A247)</f>
        <v>61</v>
      </c>
      <c r="C247" s="46" t="s">
        <v>420</v>
      </c>
      <c r="D247" s="36">
        <f t="shared" si="86"/>
        <v>11412364.49</v>
      </c>
      <c r="E247" s="48">
        <v>0</v>
      </c>
      <c r="F247" s="48">
        <v>0</v>
      </c>
      <c r="G247" s="48">
        <v>0</v>
      </c>
      <c r="H247" s="48">
        <v>0</v>
      </c>
      <c r="I247" s="48">
        <v>0</v>
      </c>
      <c r="J247" s="48">
        <v>0</v>
      </c>
      <c r="K247" s="51">
        <v>0</v>
      </c>
      <c r="L247" s="48">
        <v>0</v>
      </c>
      <c r="M247" s="48">
        <v>899</v>
      </c>
      <c r="N247" s="48">
        <v>10997403.439999999</v>
      </c>
      <c r="O247" s="48">
        <v>0</v>
      </c>
      <c r="P247" s="48">
        <v>0</v>
      </c>
      <c r="Q247" s="48">
        <v>0</v>
      </c>
      <c r="R247" s="48">
        <v>0</v>
      </c>
      <c r="S247" s="48">
        <v>0</v>
      </c>
      <c r="T247" s="48">
        <v>0</v>
      </c>
      <c r="U247" s="48">
        <v>0</v>
      </c>
      <c r="V247" s="48">
        <v>0</v>
      </c>
      <c r="W247" s="48">
        <v>0</v>
      </c>
      <c r="X247" s="48">
        <v>250000</v>
      </c>
      <c r="Y247" s="48">
        <f t="shared" si="87"/>
        <v>164961.04999999999</v>
      </c>
      <c r="Z247" s="48">
        <v>0</v>
      </c>
      <c r="AA247" s="45">
        <v>2027</v>
      </c>
      <c r="AB247" s="45">
        <v>2027</v>
      </c>
      <c r="AC247" s="45">
        <v>2027</v>
      </c>
    </row>
    <row r="248" spans="1:29" x14ac:dyDescent="0.3">
      <c r="A248">
        <v>1</v>
      </c>
      <c r="B248" s="40">
        <f>SUBTOTAL(9,$A$182:A248)</f>
        <v>62</v>
      </c>
      <c r="C248" s="46" t="s">
        <v>414</v>
      </c>
      <c r="D248" s="36">
        <f t="shared" si="86"/>
        <v>12933350</v>
      </c>
      <c r="E248" s="48">
        <v>0</v>
      </c>
      <c r="F248" s="48">
        <v>0</v>
      </c>
      <c r="G248" s="48">
        <v>0</v>
      </c>
      <c r="H248" s="48">
        <v>0</v>
      </c>
      <c r="I248" s="48">
        <v>0</v>
      </c>
      <c r="J248" s="48">
        <v>0</v>
      </c>
      <c r="K248" s="51">
        <v>0</v>
      </c>
      <c r="L248" s="48">
        <v>0</v>
      </c>
      <c r="M248" s="48">
        <v>1000</v>
      </c>
      <c r="N248" s="48">
        <v>12446650.25</v>
      </c>
      <c r="O248" s="48">
        <v>0</v>
      </c>
      <c r="P248" s="48">
        <v>0</v>
      </c>
      <c r="Q248" s="48">
        <v>0</v>
      </c>
      <c r="R248" s="48">
        <v>0</v>
      </c>
      <c r="S248" s="48">
        <v>0</v>
      </c>
      <c r="T248" s="48">
        <v>0</v>
      </c>
      <c r="U248" s="48">
        <v>0</v>
      </c>
      <c r="V248" s="48">
        <v>0</v>
      </c>
      <c r="W248" s="48">
        <v>0</v>
      </c>
      <c r="X248" s="48">
        <v>300000</v>
      </c>
      <c r="Y248" s="48">
        <f t="shared" si="87"/>
        <v>186699.75</v>
      </c>
      <c r="Z248" s="48">
        <v>0</v>
      </c>
      <c r="AA248" s="45">
        <v>2027</v>
      </c>
      <c r="AB248" s="45">
        <v>2027</v>
      </c>
      <c r="AC248" s="45">
        <v>2027</v>
      </c>
    </row>
    <row r="249" spans="1:29" x14ac:dyDescent="0.3">
      <c r="A249">
        <v>1</v>
      </c>
      <c r="B249" s="40">
        <f>SUBTOTAL(9,$A$182:A249)</f>
        <v>63</v>
      </c>
      <c r="C249" s="46" t="s">
        <v>412</v>
      </c>
      <c r="D249" s="36">
        <f t="shared" si="86"/>
        <v>16304955.59</v>
      </c>
      <c r="E249" s="48">
        <v>0</v>
      </c>
      <c r="F249" s="48">
        <v>0</v>
      </c>
      <c r="G249" s="48">
        <v>0</v>
      </c>
      <c r="H249" s="48">
        <v>0</v>
      </c>
      <c r="I249" s="48">
        <v>0</v>
      </c>
      <c r="J249" s="48">
        <v>0</v>
      </c>
      <c r="K249" s="51">
        <v>0</v>
      </c>
      <c r="L249" s="48">
        <v>0</v>
      </c>
      <c r="M249" s="48">
        <v>1284.4100000000001</v>
      </c>
      <c r="N249" s="48">
        <v>15768429.15</v>
      </c>
      <c r="O249" s="48">
        <v>0</v>
      </c>
      <c r="P249" s="48">
        <v>0</v>
      </c>
      <c r="Q249" s="48">
        <v>0</v>
      </c>
      <c r="R249" s="48">
        <v>0</v>
      </c>
      <c r="S249" s="48">
        <v>0</v>
      </c>
      <c r="T249" s="48">
        <v>0</v>
      </c>
      <c r="U249" s="48">
        <v>0</v>
      </c>
      <c r="V249" s="48">
        <v>0</v>
      </c>
      <c r="W249" s="48">
        <v>0</v>
      </c>
      <c r="X249" s="48">
        <v>300000</v>
      </c>
      <c r="Y249" s="48">
        <f t="shared" si="87"/>
        <v>236526.44</v>
      </c>
      <c r="Z249" s="48">
        <v>0</v>
      </c>
      <c r="AA249" s="45">
        <v>2027</v>
      </c>
      <c r="AB249" s="45">
        <v>2027</v>
      </c>
      <c r="AC249" s="45">
        <v>2027</v>
      </c>
    </row>
    <row r="250" spans="1:29" x14ac:dyDescent="0.3">
      <c r="A250">
        <v>1</v>
      </c>
      <c r="B250" s="40">
        <f>SUBTOTAL(9,$A$182:A250)</f>
        <v>64</v>
      </c>
      <c r="C250" s="46" t="s">
        <v>409</v>
      </c>
      <c r="D250" s="36">
        <f t="shared" si="86"/>
        <v>11353153.299999999</v>
      </c>
      <c r="E250" s="48">
        <v>0</v>
      </c>
      <c r="F250" s="48">
        <v>0</v>
      </c>
      <c r="G250" s="48">
        <v>0</v>
      </c>
      <c r="H250" s="48">
        <v>0</v>
      </c>
      <c r="I250" s="48">
        <v>0</v>
      </c>
      <c r="J250" s="48">
        <v>0</v>
      </c>
      <c r="K250" s="51">
        <v>0</v>
      </c>
      <c r="L250" s="48">
        <v>0</v>
      </c>
      <c r="M250" s="48">
        <v>877.82</v>
      </c>
      <c r="N250" s="48">
        <v>10939067.289999999</v>
      </c>
      <c r="O250" s="48">
        <v>0</v>
      </c>
      <c r="P250" s="48">
        <v>0</v>
      </c>
      <c r="Q250" s="48">
        <v>0</v>
      </c>
      <c r="R250" s="48">
        <v>0</v>
      </c>
      <c r="S250" s="48">
        <v>0</v>
      </c>
      <c r="T250" s="48">
        <v>0</v>
      </c>
      <c r="U250" s="48">
        <v>0</v>
      </c>
      <c r="V250" s="48">
        <v>0</v>
      </c>
      <c r="W250" s="48">
        <v>0</v>
      </c>
      <c r="X250" s="48">
        <v>250000</v>
      </c>
      <c r="Y250" s="48">
        <f t="shared" si="87"/>
        <v>164086.01</v>
      </c>
      <c r="Z250" s="48">
        <v>0</v>
      </c>
      <c r="AA250" s="45">
        <v>2027</v>
      </c>
      <c r="AB250" s="45">
        <v>2027</v>
      </c>
      <c r="AC250" s="45">
        <v>2027</v>
      </c>
    </row>
    <row r="251" spans="1:29" x14ac:dyDescent="0.3">
      <c r="A251">
        <v>1</v>
      </c>
      <c r="B251" s="40">
        <f>SUBTOTAL(9,$A$182:A251)</f>
        <v>65</v>
      </c>
      <c r="C251" s="46" t="s">
        <v>406</v>
      </c>
      <c r="D251" s="36">
        <f t="shared" si="86"/>
        <v>11252014.5</v>
      </c>
      <c r="E251" s="48">
        <v>0</v>
      </c>
      <c r="F251" s="48">
        <v>0</v>
      </c>
      <c r="G251" s="48">
        <v>0</v>
      </c>
      <c r="H251" s="48">
        <v>0</v>
      </c>
      <c r="I251" s="48">
        <v>0</v>
      </c>
      <c r="J251" s="48">
        <v>0</v>
      </c>
      <c r="K251" s="51">
        <v>0</v>
      </c>
      <c r="L251" s="48">
        <v>0</v>
      </c>
      <c r="M251" s="48">
        <v>870</v>
      </c>
      <c r="N251" s="48">
        <v>10839423.15</v>
      </c>
      <c r="O251" s="48">
        <v>0</v>
      </c>
      <c r="P251" s="48">
        <v>0</v>
      </c>
      <c r="Q251" s="48">
        <v>0</v>
      </c>
      <c r="R251" s="48">
        <v>0</v>
      </c>
      <c r="S251" s="48">
        <v>0</v>
      </c>
      <c r="T251" s="48">
        <v>0</v>
      </c>
      <c r="U251" s="48">
        <v>0</v>
      </c>
      <c r="V251" s="48">
        <v>0</v>
      </c>
      <c r="W251" s="48">
        <v>0</v>
      </c>
      <c r="X251" s="48">
        <v>250000</v>
      </c>
      <c r="Y251" s="48">
        <f t="shared" si="87"/>
        <v>162591.35</v>
      </c>
      <c r="Z251" s="48">
        <v>0</v>
      </c>
      <c r="AA251" s="45">
        <v>2027</v>
      </c>
      <c r="AB251" s="45">
        <v>2027</v>
      </c>
      <c r="AC251" s="45">
        <v>2027</v>
      </c>
    </row>
    <row r="252" spans="1:29" x14ac:dyDescent="0.3">
      <c r="A252">
        <v>1</v>
      </c>
      <c r="B252" s="40">
        <f>SUBTOTAL(9,$A$182:A252)</f>
        <v>66</v>
      </c>
      <c r="C252" s="46" t="s">
        <v>419</v>
      </c>
      <c r="D252" s="36">
        <f t="shared" si="86"/>
        <v>11510681.5</v>
      </c>
      <c r="E252" s="48">
        <v>0</v>
      </c>
      <c r="F252" s="48">
        <v>0</v>
      </c>
      <c r="G252" s="48">
        <v>0</v>
      </c>
      <c r="H252" s="48">
        <v>0</v>
      </c>
      <c r="I252" s="48">
        <v>0</v>
      </c>
      <c r="J252" s="48">
        <v>0</v>
      </c>
      <c r="K252" s="51">
        <v>0</v>
      </c>
      <c r="L252" s="48">
        <v>0</v>
      </c>
      <c r="M252" s="48">
        <v>890</v>
      </c>
      <c r="N252" s="48">
        <v>11094267.49</v>
      </c>
      <c r="O252" s="48">
        <v>0</v>
      </c>
      <c r="P252" s="48">
        <v>0</v>
      </c>
      <c r="Q252" s="48">
        <v>0</v>
      </c>
      <c r="R252" s="48">
        <v>0</v>
      </c>
      <c r="S252" s="48">
        <v>0</v>
      </c>
      <c r="T252" s="48">
        <v>0</v>
      </c>
      <c r="U252" s="48">
        <v>0</v>
      </c>
      <c r="V252" s="48">
        <v>0</v>
      </c>
      <c r="W252" s="48">
        <v>0</v>
      </c>
      <c r="X252" s="48">
        <v>250000</v>
      </c>
      <c r="Y252" s="48">
        <f t="shared" si="87"/>
        <v>166414.01</v>
      </c>
      <c r="Z252" s="48">
        <v>0</v>
      </c>
      <c r="AA252" s="45">
        <v>2027</v>
      </c>
      <c r="AB252" s="45">
        <v>2027</v>
      </c>
      <c r="AC252" s="45">
        <v>2027</v>
      </c>
    </row>
    <row r="253" spans="1:29" x14ac:dyDescent="0.3">
      <c r="B253" s="39" t="s">
        <v>575</v>
      </c>
      <c r="C253" s="39"/>
      <c r="D253" s="44">
        <f>SUM(D254:D255)</f>
        <v>9660268.2100000009</v>
      </c>
      <c r="E253" s="44">
        <f t="shared" ref="E253:Z253" si="88">SUM(E254:E255)</f>
        <v>0</v>
      </c>
      <c r="F253" s="44">
        <f t="shared" si="88"/>
        <v>0</v>
      </c>
      <c r="G253" s="44">
        <f t="shared" si="88"/>
        <v>0</v>
      </c>
      <c r="H253" s="44">
        <f t="shared" si="88"/>
        <v>0</v>
      </c>
      <c r="I253" s="44">
        <f t="shared" si="88"/>
        <v>0</v>
      </c>
      <c r="J253" s="44">
        <f t="shared" si="88"/>
        <v>0</v>
      </c>
      <c r="K253" s="50">
        <f t="shared" si="88"/>
        <v>0</v>
      </c>
      <c r="L253" s="44">
        <f t="shared" si="88"/>
        <v>0</v>
      </c>
      <c r="M253" s="44">
        <f t="shared" si="88"/>
        <v>760.98</v>
      </c>
      <c r="N253" s="44">
        <f t="shared" si="88"/>
        <v>9123416.9600000009</v>
      </c>
      <c r="O253" s="44">
        <f t="shared" si="88"/>
        <v>0</v>
      </c>
      <c r="P253" s="44">
        <f t="shared" si="88"/>
        <v>0</v>
      </c>
      <c r="Q253" s="44">
        <f t="shared" si="88"/>
        <v>0</v>
      </c>
      <c r="R253" s="44">
        <f t="shared" si="88"/>
        <v>0</v>
      </c>
      <c r="S253" s="44">
        <f t="shared" si="88"/>
        <v>0</v>
      </c>
      <c r="T253" s="44">
        <f t="shared" si="88"/>
        <v>0</v>
      </c>
      <c r="U253" s="44">
        <f t="shared" si="88"/>
        <v>0</v>
      </c>
      <c r="V253" s="44">
        <f t="shared" si="88"/>
        <v>0</v>
      </c>
      <c r="W253" s="44">
        <f t="shared" si="88"/>
        <v>0</v>
      </c>
      <c r="X253" s="44">
        <f t="shared" si="88"/>
        <v>400000</v>
      </c>
      <c r="Y253" s="44">
        <f t="shared" si="88"/>
        <v>136851.25</v>
      </c>
      <c r="Z253" s="44">
        <f t="shared" si="88"/>
        <v>0</v>
      </c>
      <c r="AA253" s="38" t="s">
        <v>501</v>
      </c>
      <c r="AB253" s="38" t="s">
        <v>501</v>
      </c>
      <c r="AC253" s="38" t="s">
        <v>501</v>
      </c>
    </row>
    <row r="254" spans="1:29" x14ac:dyDescent="0.3">
      <c r="A254">
        <v>1</v>
      </c>
      <c r="B254" s="40">
        <f>SUBTOTAL(9,$A$182:A254)</f>
        <v>67</v>
      </c>
      <c r="C254" s="46" t="s">
        <v>426</v>
      </c>
      <c r="D254" s="36">
        <f>E254+F254+G254+H254+I254+J254+L254+N254+P254+R254+T254+U254+V254+W254+Y254+Z254+X254</f>
        <v>5009253.6399999997</v>
      </c>
      <c r="E254" s="48">
        <v>0</v>
      </c>
      <c r="F254" s="48">
        <v>0</v>
      </c>
      <c r="G254" s="48">
        <v>0</v>
      </c>
      <c r="H254" s="48">
        <v>0</v>
      </c>
      <c r="I254" s="48">
        <v>0</v>
      </c>
      <c r="J254" s="48">
        <v>0</v>
      </c>
      <c r="K254" s="51">
        <v>0</v>
      </c>
      <c r="L254" s="48">
        <v>0</v>
      </c>
      <c r="M254" s="48">
        <v>394.6</v>
      </c>
      <c r="N254" s="48">
        <v>4738180.93</v>
      </c>
      <c r="O254" s="48">
        <v>0</v>
      </c>
      <c r="P254" s="48">
        <v>0</v>
      </c>
      <c r="Q254" s="48">
        <v>0</v>
      </c>
      <c r="R254" s="48">
        <v>0</v>
      </c>
      <c r="S254" s="48">
        <v>0</v>
      </c>
      <c r="T254" s="48">
        <v>0</v>
      </c>
      <c r="U254" s="48">
        <v>0</v>
      </c>
      <c r="V254" s="48">
        <v>0</v>
      </c>
      <c r="W254" s="48">
        <v>0</v>
      </c>
      <c r="X254" s="48">
        <v>200000</v>
      </c>
      <c r="Y254" s="48">
        <f t="shared" si="87"/>
        <v>71072.710000000006</v>
      </c>
      <c r="Z254" s="48">
        <v>0</v>
      </c>
      <c r="AA254" s="45">
        <v>2027</v>
      </c>
      <c r="AB254" s="45">
        <v>2027</v>
      </c>
      <c r="AC254" s="45">
        <v>2027</v>
      </c>
    </row>
    <row r="255" spans="1:29" x14ac:dyDescent="0.3">
      <c r="A255">
        <v>1</v>
      </c>
      <c r="B255" s="40">
        <f>SUBTOTAL(9,$A$182:A255)</f>
        <v>68</v>
      </c>
      <c r="C255" s="46" t="s">
        <v>425</v>
      </c>
      <c r="D255" s="36">
        <f>E255+F255+G255+H255+I255+J255+L255+N255+P255+R255+T255+U255+V255+W255+Y255+Z255+X255</f>
        <v>4651014.57</v>
      </c>
      <c r="E255" s="48">
        <v>0</v>
      </c>
      <c r="F255" s="48">
        <v>0</v>
      </c>
      <c r="G255" s="48">
        <v>0</v>
      </c>
      <c r="H255" s="48">
        <v>0</v>
      </c>
      <c r="I255" s="48">
        <v>0</v>
      </c>
      <c r="J255" s="48">
        <v>0</v>
      </c>
      <c r="K255" s="51">
        <v>0</v>
      </c>
      <c r="L255" s="48">
        <v>0</v>
      </c>
      <c r="M255" s="48">
        <v>366.38</v>
      </c>
      <c r="N255" s="48">
        <v>4385236.03</v>
      </c>
      <c r="O255" s="48">
        <v>0</v>
      </c>
      <c r="P255" s="48">
        <v>0</v>
      </c>
      <c r="Q255" s="48">
        <v>0</v>
      </c>
      <c r="R255" s="48">
        <v>0</v>
      </c>
      <c r="S255" s="48">
        <v>0</v>
      </c>
      <c r="T255" s="48">
        <v>0</v>
      </c>
      <c r="U255" s="48">
        <v>0</v>
      </c>
      <c r="V255" s="48">
        <v>0</v>
      </c>
      <c r="W255" s="48">
        <v>0</v>
      </c>
      <c r="X255" s="48">
        <v>200000</v>
      </c>
      <c r="Y255" s="48">
        <f t="shared" si="87"/>
        <v>65778.539999999994</v>
      </c>
      <c r="Z255" s="48">
        <v>0</v>
      </c>
      <c r="AA255" s="45">
        <v>2027</v>
      </c>
      <c r="AB255" s="45">
        <v>2027</v>
      </c>
      <c r="AC255" s="45">
        <v>2027</v>
      </c>
    </row>
    <row r="256" spans="1:29" x14ac:dyDescent="0.3">
      <c r="B256" s="39" t="s">
        <v>577</v>
      </c>
      <c r="C256" s="39"/>
      <c r="D256" s="44">
        <f>SUM(D257:D258)</f>
        <v>31755521.479999997</v>
      </c>
      <c r="E256" s="44">
        <f t="shared" ref="E256:Z256" si="89">SUM(E257:E258)</f>
        <v>2154470.94</v>
      </c>
      <c r="F256" s="44">
        <f t="shared" si="89"/>
        <v>3493865.44</v>
      </c>
      <c r="G256" s="44">
        <f t="shared" si="89"/>
        <v>0</v>
      </c>
      <c r="H256" s="44">
        <f t="shared" si="89"/>
        <v>2826892</v>
      </c>
      <c r="I256" s="44">
        <f t="shared" si="89"/>
        <v>0</v>
      </c>
      <c r="J256" s="44">
        <f t="shared" si="89"/>
        <v>0</v>
      </c>
      <c r="K256" s="50">
        <f t="shared" si="89"/>
        <v>0</v>
      </c>
      <c r="L256" s="44">
        <f t="shared" si="89"/>
        <v>0</v>
      </c>
      <c r="M256" s="44">
        <f t="shared" si="89"/>
        <v>1800.24</v>
      </c>
      <c r="N256" s="44">
        <f t="shared" si="89"/>
        <v>22170605.600000001</v>
      </c>
      <c r="O256" s="44">
        <f t="shared" si="89"/>
        <v>0</v>
      </c>
      <c r="P256" s="44">
        <f t="shared" si="89"/>
        <v>0</v>
      </c>
      <c r="Q256" s="44">
        <f t="shared" si="89"/>
        <v>0</v>
      </c>
      <c r="R256" s="44">
        <f t="shared" si="89"/>
        <v>0</v>
      </c>
      <c r="S256" s="44">
        <f t="shared" si="89"/>
        <v>0</v>
      </c>
      <c r="T256" s="44">
        <f t="shared" si="89"/>
        <v>0</v>
      </c>
      <c r="U256" s="44">
        <f t="shared" si="89"/>
        <v>0</v>
      </c>
      <c r="V256" s="44">
        <f t="shared" si="89"/>
        <v>0</v>
      </c>
      <c r="W256" s="44">
        <f t="shared" si="89"/>
        <v>0</v>
      </c>
      <c r="X256" s="44">
        <f t="shared" si="89"/>
        <v>650000</v>
      </c>
      <c r="Y256" s="44">
        <f t="shared" si="89"/>
        <v>459687.5</v>
      </c>
      <c r="Z256" s="44">
        <f t="shared" si="89"/>
        <v>0</v>
      </c>
      <c r="AA256" s="38" t="s">
        <v>501</v>
      </c>
      <c r="AB256" s="38" t="s">
        <v>501</v>
      </c>
      <c r="AC256" s="38" t="s">
        <v>501</v>
      </c>
    </row>
    <row r="257" spans="1:29" x14ac:dyDescent="0.3">
      <c r="A257">
        <v>1</v>
      </c>
      <c r="B257" s="40">
        <f>SUBTOTAL(9,$A$182:A257)</f>
        <v>69</v>
      </c>
      <c r="C257" s="46" t="s">
        <v>435</v>
      </c>
      <c r="D257" s="36">
        <f>E257+F257+G257+H257+I257+J257+L257+N257+P257+R257+T257+U257+V257+W257+Y257+Z257+X257</f>
        <v>22853164.68</v>
      </c>
      <c r="E257" s="48">
        <v>0</v>
      </c>
      <c r="F257" s="48">
        <v>0</v>
      </c>
      <c r="G257" s="48">
        <v>0</v>
      </c>
      <c r="H257" s="48">
        <v>0</v>
      </c>
      <c r="I257" s="48">
        <v>0</v>
      </c>
      <c r="J257" s="48">
        <v>0</v>
      </c>
      <c r="K257" s="51">
        <v>0</v>
      </c>
      <c r="L257" s="48">
        <v>0</v>
      </c>
      <c r="M257" s="48">
        <v>1800.24</v>
      </c>
      <c r="N257" s="48">
        <v>22170605.600000001</v>
      </c>
      <c r="O257" s="48">
        <v>0</v>
      </c>
      <c r="P257" s="48">
        <v>0</v>
      </c>
      <c r="Q257" s="48">
        <v>0</v>
      </c>
      <c r="R257" s="48">
        <v>0</v>
      </c>
      <c r="S257" s="48">
        <v>0</v>
      </c>
      <c r="T257" s="48">
        <v>0</v>
      </c>
      <c r="U257" s="48">
        <v>0</v>
      </c>
      <c r="V257" s="48">
        <v>0</v>
      </c>
      <c r="W257" s="48">
        <v>0</v>
      </c>
      <c r="X257" s="48">
        <v>350000</v>
      </c>
      <c r="Y257" s="48">
        <f t="shared" si="87"/>
        <v>332559.08</v>
      </c>
      <c r="Z257" s="48">
        <v>0</v>
      </c>
      <c r="AA257" s="45">
        <v>2027</v>
      </c>
      <c r="AB257" s="45">
        <v>2027</v>
      </c>
      <c r="AC257" s="45">
        <v>2027</v>
      </c>
    </row>
    <row r="258" spans="1:29" x14ac:dyDescent="0.3">
      <c r="A258">
        <v>1</v>
      </c>
      <c r="B258" s="40">
        <f>SUBTOTAL(9,$A$182:A258)</f>
        <v>70</v>
      </c>
      <c r="C258" s="46" t="s">
        <v>436</v>
      </c>
      <c r="D258" s="36">
        <f>E258+F258+G258+H258+I258+J258+L258+N258+P258+R258+T258+U258+V258+W258+Y258+Z258+X258</f>
        <v>8902356.7999999989</v>
      </c>
      <c r="E258" s="48">
        <v>2154470.94</v>
      </c>
      <c r="F258" s="48">
        <v>3493865.44</v>
      </c>
      <c r="G258" s="48">
        <v>0</v>
      </c>
      <c r="H258" s="48">
        <v>2826892</v>
      </c>
      <c r="I258" s="48">
        <v>0</v>
      </c>
      <c r="J258" s="48">
        <v>0</v>
      </c>
      <c r="K258" s="51">
        <v>0</v>
      </c>
      <c r="L258" s="48">
        <v>0</v>
      </c>
      <c r="M258" s="48">
        <v>0</v>
      </c>
      <c r="N258" s="48">
        <v>0</v>
      </c>
      <c r="O258" s="48">
        <v>0</v>
      </c>
      <c r="P258" s="48">
        <v>0</v>
      </c>
      <c r="Q258" s="48">
        <v>0</v>
      </c>
      <c r="R258" s="48">
        <v>0</v>
      </c>
      <c r="S258" s="48">
        <v>0</v>
      </c>
      <c r="T258" s="48">
        <v>0</v>
      </c>
      <c r="U258" s="48">
        <v>0</v>
      </c>
      <c r="V258" s="48">
        <v>0</v>
      </c>
      <c r="W258" s="48">
        <v>0</v>
      </c>
      <c r="X258" s="48">
        <v>300000</v>
      </c>
      <c r="Y258" s="48">
        <f>ROUND(E258*1.5%,2)+ROUND(F258*1.5%,2)+ROUND(H258*1.5%,2)</f>
        <v>127128.42000000001</v>
      </c>
      <c r="Z258" s="48">
        <v>0</v>
      </c>
      <c r="AA258" s="45">
        <v>2027</v>
      </c>
      <c r="AB258" s="45">
        <v>2027</v>
      </c>
      <c r="AC258" s="45">
        <v>2027</v>
      </c>
    </row>
    <row r="259" spans="1:29" x14ac:dyDescent="0.3">
      <c r="B259" s="39" t="s">
        <v>592</v>
      </c>
      <c r="C259" s="39"/>
      <c r="D259" s="44">
        <f>D260+D261+D262</f>
        <v>33450033.850000001</v>
      </c>
      <c r="E259" s="44">
        <f t="shared" ref="E259:Z259" si="90">E260+E261+E262</f>
        <v>0</v>
      </c>
      <c r="F259" s="44">
        <f t="shared" si="90"/>
        <v>0</v>
      </c>
      <c r="G259" s="44">
        <f t="shared" si="90"/>
        <v>0</v>
      </c>
      <c r="H259" s="44">
        <f t="shared" si="90"/>
        <v>0</v>
      </c>
      <c r="I259" s="44">
        <f t="shared" si="90"/>
        <v>0</v>
      </c>
      <c r="J259" s="44">
        <f t="shared" si="90"/>
        <v>0</v>
      </c>
      <c r="K259" s="52">
        <f t="shared" si="90"/>
        <v>0</v>
      </c>
      <c r="L259" s="44">
        <f t="shared" si="90"/>
        <v>0</v>
      </c>
      <c r="M259" s="44">
        <f t="shared" si="90"/>
        <v>2635</v>
      </c>
      <c r="N259" s="44">
        <f t="shared" si="90"/>
        <v>32216782.119999997</v>
      </c>
      <c r="O259" s="44">
        <f t="shared" si="90"/>
        <v>0</v>
      </c>
      <c r="P259" s="44">
        <f t="shared" si="90"/>
        <v>0</v>
      </c>
      <c r="Q259" s="44">
        <f t="shared" si="90"/>
        <v>0</v>
      </c>
      <c r="R259" s="44">
        <f t="shared" si="90"/>
        <v>0</v>
      </c>
      <c r="S259" s="44">
        <f t="shared" si="90"/>
        <v>0</v>
      </c>
      <c r="T259" s="44">
        <f t="shared" si="90"/>
        <v>0</v>
      </c>
      <c r="U259" s="44">
        <f t="shared" si="90"/>
        <v>0</v>
      </c>
      <c r="V259" s="44">
        <f t="shared" si="90"/>
        <v>0</v>
      </c>
      <c r="W259" s="44">
        <f t="shared" si="90"/>
        <v>0</v>
      </c>
      <c r="X259" s="44">
        <f t="shared" si="90"/>
        <v>750000</v>
      </c>
      <c r="Y259" s="44">
        <f t="shared" si="90"/>
        <v>483251.73</v>
      </c>
      <c r="Z259" s="44">
        <f t="shared" si="90"/>
        <v>0</v>
      </c>
      <c r="AA259" s="38" t="s">
        <v>501</v>
      </c>
      <c r="AB259" s="38" t="s">
        <v>501</v>
      </c>
      <c r="AC259" s="38" t="s">
        <v>501</v>
      </c>
    </row>
    <row r="260" spans="1:29" x14ac:dyDescent="0.3">
      <c r="A260">
        <v>1</v>
      </c>
      <c r="B260" s="40">
        <f>SUBTOTAL(9,$A$182:A260)</f>
        <v>71</v>
      </c>
      <c r="C260" s="46" t="s">
        <v>457</v>
      </c>
      <c r="D260" s="36">
        <f>E260+F260+G260+H260+I260+J260+L260+N260+P260+R260+T260+U260+V260+W260+Y260+Z260+X260</f>
        <v>7045453.0499999998</v>
      </c>
      <c r="E260" s="48">
        <v>0</v>
      </c>
      <c r="F260" s="48">
        <v>0</v>
      </c>
      <c r="G260" s="48">
        <v>0</v>
      </c>
      <c r="H260" s="48">
        <v>0</v>
      </c>
      <c r="I260" s="48">
        <v>0</v>
      </c>
      <c r="J260" s="48">
        <v>0</v>
      </c>
      <c r="K260" s="54">
        <v>0</v>
      </c>
      <c r="L260" s="48">
        <v>0</v>
      </c>
      <c r="M260" s="48">
        <v>555</v>
      </c>
      <c r="N260" s="48">
        <v>6744288.7199999997</v>
      </c>
      <c r="O260" s="48">
        <v>0</v>
      </c>
      <c r="P260" s="48">
        <v>0</v>
      </c>
      <c r="Q260" s="48">
        <v>0</v>
      </c>
      <c r="R260" s="48">
        <v>0</v>
      </c>
      <c r="S260" s="48">
        <v>0</v>
      </c>
      <c r="T260" s="48">
        <v>0</v>
      </c>
      <c r="U260" s="48">
        <v>0</v>
      </c>
      <c r="V260" s="48">
        <v>0</v>
      </c>
      <c r="W260" s="48">
        <v>0</v>
      </c>
      <c r="X260" s="48">
        <v>200000</v>
      </c>
      <c r="Y260" s="48">
        <f>ROUND(N260*1.5%,2)</f>
        <v>101164.33</v>
      </c>
      <c r="Z260" s="48">
        <v>0</v>
      </c>
      <c r="AA260" s="45">
        <v>2027</v>
      </c>
      <c r="AB260" s="45">
        <v>2027</v>
      </c>
      <c r="AC260" s="45">
        <v>2027</v>
      </c>
    </row>
    <row r="261" spans="1:29" x14ac:dyDescent="0.3">
      <c r="A261">
        <v>1</v>
      </c>
      <c r="B261" s="40">
        <f>SUBTOTAL(9,$A$182:A261)</f>
        <v>72</v>
      </c>
      <c r="C261" s="46" t="s">
        <v>445</v>
      </c>
      <c r="D261" s="36">
        <f>E261+F261+G261+H261+I261+J261+L261+N261+P261+R261+T261+U261+V261+W261+Y261+Z261+X261</f>
        <v>16502863</v>
      </c>
      <c r="E261" s="48">
        <v>0</v>
      </c>
      <c r="F261" s="48">
        <v>0</v>
      </c>
      <c r="G261" s="48">
        <v>0</v>
      </c>
      <c r="H261" s="48">
        <v>0</v>
      </c>
      <c r="I261" s="48">
        <v>0</v>
      </c>
      <c r="J261" s="48">
        <v>0</v>
      </c>
      <c r="K261" s="54">
        <v>0</v>
      </c>
      <c r="L261" s="48">
        <v>0</v>
      </c>
      <c r="M261" s="48">
        <v>1300</v>
      </c>
      <c r="N261" s="48">
        <v>15963411.82</v>
      </c>
      <c r="O261" s="48">
        <v>0</v>
      </c>
      <c r="P261" s="48">
        <v>0</v>
      </c>
      <c r="Q261" s="48">
        <v>0</v>
      </c>
      <c r="R261" s="48">
        <v>0</v>
      </c>
      <c r="S261" s="48">
        <v>0</v>
      </c>
      <c r="T261" s="48">
        <v>0</v>
      </c>
      <c r="U261" s="48">
        <v>0</v>
      </c>
      <c r="V261" s="48">
        <v>0</v>
      </c>
      <c r="W261" s="48">
        <v>0</v>
      </c>
      <c r="X261" s="48">
        <v>300000</v>
      </c>
      <c r="Y261" s="48">
        <f>ROUND(N261*1.5%,2)</f>
        <v>239451.18</v>
      </c>
      <c r="Z261" s="48">
        <v>0</v>
      </c>
      <c r="AA261" s="45">
        <v>2027</v>
      </c>
      <c r="AB261" s="45">
        <v>2027</v>
      </c>
      <c r="AC261" s="45">
        <v>2027</v>
      </c>
    </row>
    <row r="262" spans="1:29" x14ac:dyDescent="0.3">
      <c r="A262">
        <v>1</v>
      </c>
      <c r="B262" s="40">
        <f>SUBTOTAL(9,$A$182:A262)</f>
        <v>73</v>
      </c>
      <c r="C262" s="46" t="s">
        <v>452</v>
      </c>
      <c r="D262" s="36">
        <f>E262+F262+G262+H262+I262+J262+L262+N262+P262+R262+T262+U262+V262+W262+Y262+Z262+X262</f>
        <v>9901717.8000000007</v>
      </c>
      <c r="E262" s="48">
        <v>0</v>
      </c>
      <c r="F262" s="48">
        <v>0</v>
      </c>
      <c r="G262" s="48">
        <v>0</v>
      </c>
      <c r="H262" s="48">
        <v>0</v>
      </c>
      <c r="I262" s="48">
        <v>0</v>
      </c>
      <c r="J262" s="48">
        <v>0</v>
      </c>
      <c r="K262" s="54">
        <v>0</v>
      </c>
      <c r="L262" s="48">
        <v>0</v>
      </c>
      <c r="M262" s="48">
        <v>780</v>
      </c>
      <c r="N262" s="48">
        <v>9509081.5800000001</v>
      </c>
      <c r="O262" s="48">
        <v>0</v>
      </c>
      <c r="P262" s="48">
        <v>0</v>
      </c>
      <c r="Q262" s="48">
        <v>0</v>
      </c>
      <c r="R262" s="48">
        <v>0</v>
      </c>
      <c r="S262" s="48">
        <v>0</v>
      </c>
      <c r="T262" s="48">
        <v>0</v>
      </c>
      <c r="U262" s="48">
        <v>0</v>
      </c>
      <c r="V262" s="48">
        <v>0</v>
      </c>
      <c r="W262" s="48">
        <v>0</v>
      </c>
      <c r="X262" s="48">
        <v>250000</v>
      </c>
      <c r="Y262" s="48">
        <f>ROUND(N262*1.5%,2)</f>
        <v>142636.22</v>
      </c>
      <c r="Z262" s="48">
        <v>0</v>
      </c>
      <c r="AA262" s="45">
        <v>2027</v>
      </c>
      <c r="AB262" s="45">
        <v>2027</v>
      </c>
      <c r="AC262" s="45">
        <v>2027</v>
      </c>
    </row>
    <row r="263" spans="1:29" x14ac:dyDescent="0.3">
      <c r="B263" s="39" t="s">
        <v>596</v>
      </c>
      <c r="C263" s="39"/>
      <c r="D263" s="44">
        <f>D264</f>
        <v>7540538.9000000004</v>
      </c>
      <c r="E263" s="44">
        <f t="shared" ref="E263:Z263" si="91">E264</f>
        <v>0</v>
      </c>
      <c r="F263" s="44">
        <f t="shared" si="91"/>
        <v>0</v>
      </c>
      <c r="G263" s="44">
        <f t="shared" si="91"/>
        <v>0</v>
      </c>
      <c r="H263" s="44">
        <f t="shared" si="91"/>
        <v>0</v>
      </c>
      <c r="I263" s="44">
        <f t="shared" si="91"/>
        <v>0</v>
      </c>
      <c r="J263" s="44">
        <f t="shared" si="91"/>
        <v>0</v>
      </c>
      <c r="K263" s="52">
        <f t="shared" si="91"/>
        <v>0</v>
      </c>
      <c r="L263" s="44">
        <f t="shared" si="91"/>
        <v>0</v>
      </c>
      <c r="M263" s="44">
        <f t="shared" si="91"/>
        <v>594</v>
      </c>
      <c r="N263" s="44">
        <f t="shared" si="91"/>
        <v>7232058.0300000003</v>
      </c>
      <c r="O263" s="44">
        <f t="shared" si="91"/>
        <v>0</v>
      </c>
      <c r="P263" s="44">
        <f t="shared" si="91"/>
        <v>0</v>
      </c>
      <c r="Q263" s="44">
        <f t="shared" si="91"/>
        <v>0</v>
      </c>
      <c r="R263" s="44">
        <f t="shared" si="91"/>
        <v>0</v>
      </c>
      <c r="S263" s="44">
        <f t="shared" si="91"/>
        <v>0</v>
      </c>
      <c r="T263" s="44">
        <f t="shared" si="91"/>
        <v>0</v>
      </c>
      <c r="U263" s="44">
        <f t="shared" si="91"/>
        <v>0</v>
      </c>
      <c r="V263" s="44">
        <f t="shared" si="91"/>
        <v>0</v>
      </c>
      <c r="W263" s="44">
        <f t="shared" si="91"/>
        <v>0</v>
      </c>
      <c r="X263" s="44">
        <f t="shared" si="91"/>
        <v>200000</v>
      </c>
      <c r="Y263" s="44">
        <f t="shared" si="91"/>
        <v>108480.87</v>
      </c>
      <c r="Z263" s="44">
        <f t="shared" si="91"/>
        <v>0</v>
      </c>
      <c r="AA263" s="38" t="s">
        <v>501</v>
      </c>
      <c r="AB263" s="38" t="s">
        <v>501</v>
      </c>
      <c r="AC263" s="38" t="s">
        <v>501</v>
      </c>
    </row>
    <row r="264" spans="1:29" x14ac:dyDescent="0.3">
      <c r="A264">
        <v>1</v>
      </c>
      <c r="B264" s="40">
        <f>SUBTOTAL(9,$A$182:A264)</f>
        <v>74</v>
      </c>
      <c r="C264" s="46" t="s">
        <v>448</v>
      </c>
      <c r="D264" s="36">
        <f>E264+F264+G264+H264+I264+J264+L264+N264+P264+R264+T264+U264+V264+W264+Y264+Z264+X264</f>
        <v>7540538.9000000004</v>
      </c>
      <c r="E264" s="48">
        <v>0</v>
      </c>
      <c r="F264" s="48">
        <v>0</v>
      </c>
      <c r="G264" s="48">
        <v>0</v>
      </c>
      <c r="H264" s="48">
        <v>0</v>
      </c>
      <c r="I264" s="48">
        <v>0</v>
      </c>
      <c r="J264" s="48">
        <v>0</v>
      </c>
      <c r="K264" s="54">
        <v>0</v>
      </c>
      <c r="L264" s="48">
        <v>0</v>
      </c>
      <c r="M264" s="48">
        <v>594</v>
      </c>
      <c r="N264" s="48">
        <v>7232058.0300000003</v>
      </c>
      <c r="O264" s="48">
        <v>0</v>
      </c>
      <c r="P264" s="48">
        <v>0</v>
      </c>
      <c r="Q264" s="48">
        <v>0</v>
      </c>
      <c r="R264" s="48">
        <v>0</v>
      </c>
      <c r="S264" s="48">
        <v>0</v>
      </c>
      <c r="T264" s="48">
        <v>0</v>
      </c>
      <c r="U264" s="48">
        <v>0</v>
      </c>
      <c r="V264" s="48">
        <v>0</v>
      </c>
      <c r="W264" s="48">
        <v>0</v>
      </c>
      <c r="X264" s="48">
        <v>200000</v>
      </c>
      <c r="Y264" s="48">
        <f>ROUND(N264*1.5%,2)</f>
        <v>108480.87</v>
      </c>
      <c r="Z264" s="48">
        <v>0</v>
      </c>
      <c r="AA264" s="45">
        <v>2027</v>
      </c>
      <c r="AB264" s="45">
        <v>2027</v>
      </c>
      <c r="AC264" s="45">
        <v>2027</v>
      </c>
    </row>
    <row r="265" spans="1:29" x14ac:dyDescent="0.3">
      <c r="B265" s="39" t="s">
        <v>597</v>
      </c>
      <c r="C265" s="39"/>
      <c r="D265" s="44">
        <f>D266</f>
        <v>9114658.1800000016</v>
      </c>
      <c r="E265" s="44">
        <f t="shared" ref="E265:Z265" si="92">E266</f>
        <v>0</v>
      </c>
      <c r="F265" s="44">
        <f t="shared" si="92"/>
        <v>0</v>
      </c>
      <c r="G265" s="44">
        <f t="shared" si="92"/>
        <v>0</v>
      </c>
      <c r="H265" s="44">
        <f t="shared" si="92"/>
        <v>0</v>
      </c>
      <c r="I265" s="44">
        <f t="shared" si="92"/>
        <v>0</v>
      </c>
      <c r="J265" s="44">
        <f t="shared" si="92"/>
        <v>0</v>
      </c>
      <c r="K265" s="52">
        <f t="shared" si="92"/>
        <v>0</v>
      </c>
      <c r="L265" s="44">
        <f t="shared" si="92"/>
        <v>0</v>
      </c>
      <c r="M265" s="44">
        <f t="shared" si="92"/>
        <v>718</v>
      </c>
      <c r="N265" s="44">
        <f t="shared" si="92"/>
        <v>8733653.3800000008</v>
      </c>
      <c r="O265" s="44">
        <f t="shared" si="92"/>
        <v>0</v>
      </c>
      <c r="P265" s="44">
        <f t="shared" si="92"/>
        <v>0</v>
      </c>
      <c r="Q265" s="44">
        <f t="shared" si="92"/>
        <v>0</v>
      </c>
      <c r="R265" s="44">
        <f t="shared" si="92"/>
        <v>0</v>
      </c>
      <c r="S265" s="44">
        <f t="shared" si="92"/>
        <v>0</v>
      </c>
      <c r="T265" s="44">
        <f t="shared" si="92"/>
        <v>0</v>
      </c>
      <c r="U265" s="44">
        <f t="shared" si="92"/>
        <v>0</v>
      </c>
      <c r="V265" s="44">
        <f t="shared" si="92"/>
        <v>0</v>
      </c>
      <c r="W265" s="44">
        <f t="shared" si="92"/>
        <v>0</v>
      </c>
      <c r="X265" s="44">
        <f t="shared" si="92"/>
        <v>250000</v>
      </c>
      <c r="Y265" s="44">
        <f t="shared" si="92"/>
        <v>131004.8</v>
      </c>
      <c r="Z265" s="44">
        <f t="shared" si="92"/>
        <v>0</v>
      </c>
      <c r="AA265" s="38" t="s">
        <v>501</v>
      </c>
      <c r="AB265" s="38" t="s">
        <v>501</v>
      </c>
      <c r="AC265" s="38" t="s">
        <v>501</v>
      </c>
    </row>
    <row r="266" spans="1:29" x14ac:dyDescent="0.3">
      <c r="A266">
        <v>1</v>
      </c>
      <c r="B266" s="40">
        <f>SUBTOTAL(9,$A$182:A266)</f>
        <v>75</v>
      </c>
      <c r="C266" s="46" t="s">
        <v>455</v>
      </c>
      <c r="D266" s="36">
        <f>E266+F266+G266+H266+I266+J266+L266+N266+P266+R266+T266+U266+V266+W266+Y266+Z266+X266</f>
        <v>9114658.1800000016</v>
      </c>
      <c r="E266" s="48">
        <v>0</v>
      </c>
      <c r="F266" s="48">
        <v>0</v>
      </c>
      <c r="G266" s="48">
        <v>0</v>
      </c>
      <c r="H266" s="48">
        <v>0</v>
      </c>
      <c r="I266" s="48">
        <v>0</v>
      </c>
      <c r="J266" s="48">
        <v>0</v>
      </c>
      <c r="K266" s="54">
        <v>0</v>
      </c>
      <c r="L266" s="48">
        <v>0</v>
      </c>
      <c r="M266" s="48">
        <v>718</v>
      </c>
      <c r="N266" s="48">
        <v>8733653.3800000008</v>
      </c>
      <c r="O266" s="48">
        <v>0</v>
      </c>
      <c r="P266" s="48">
        <v>0</v>
      </c>
      <c r="Q266" s="48">
        <v>0</v>
      </c>
      <c r="R266" s="48">
        <v>0</v>
      </c>
      <c r="S266" s="48">
        <v>0</v>
      </c>
      <c r="T266" s="48">
        <v>0</v>
      </c>
      <c r="U266" s="48">
        <v>0</v>
      </c>
      <c r="V266" s="48">
        <v>0</v>
      </c>
      <c r="W266" s="48">
        <v>0</v>
      </c>
      <c r="X266" s="48">
        <v>250000</v>
      </c>
      <c r="Y266" s="48">
        <f>ROUND(N266*1.5%,2)</f>
        <v>131004.8</v>
      </c>
      <c r="Z266" s="48">
        <v>0</v>
      </c>
      <c r="AA266" s="45">
        <v>2027</v>
      </c>
      <c r="AB266" s="45">
        <v>2027</v>
      </c>
      <c r="AC266" s="45">
        <v>2027</v>
      </c>
    </row>
    <row r="267" spans="1:29" x14ac:dyDescent="0.3">
      <c r="B267" s="39" t="s">
        <v>594</v>
      </c>
      <c r="C267" s="39"/>
      <c r="D267" s="44">
        <f>D268</f>
        <v>13227679.42</v>
      </c>
      <c r="E267" s="44">
        <f t="shared" ref="E267:Z267" si="93">E268</f>
        <v>0</v>
      </c>
      <c r="F267" s="44">
        <f t="shared" si="93"/>
        <v>0</v>
      </c>
      <c r="G267" s="44">
        <f t="shared" si="93"/>
        <v>0</v>
      </c>
      <c r="H267" s="44">
        <f t="shared" si="93"/>
        <v>0</v>
      </c>
      <c r="I267" s="44">
        <f t="shared" si="93"/>
        <v>0</v>
      </c>
      <c r="J267" s="44">
        <f t="shared" si="93"/>
        <v>0</v>
      </c>
      <c r="K267" s="52">
        <f t="shared" si="93"/>
        <v>0</v>
      </c>
      <c r="L267" s="44">
        <f t="shared" si="93"/>
        <v>0</v>
      </c>
      <c r="M267" s="44">
        <f t="shared" si="93"/>
        <v>1042</v>
      </c>
      <c r="N267" s="44">
        <f t="shared" si="93"/>
        <v>12736629.970000001</v>
      </c>
      <c r="O267" s="44">
        <f t="shared" si="93"/>
        <v>0</v>
      </c>
      <c r="P267" s="44">
        <f t="shared" si="93"/>
        <v>0</v>
      </c>
      <c r="Q267" s="44">
        <f t="shared" si="93"/>
        <v>0</v>
      </c>
      <c r="R267" s="44">
        <f t="shared" si="93"/>
        <v>0</v>
      </c>
      <c r="S267" s="44">
        <f t="shared" si="93"/>
        <v>0</v>
      </c>
      <c r="T267" s="44">
        <f t="shared" si="93"/>
        <v>0</v>
      </c>
      <c r="U267" s="44">
        <f t="shared" si="93"/>
        <v>0</v>
      </c>
      <c r="V267" s="44">
        <f t="shared" si="93"/>
        <v>0</v>
      </c>
      <c r="W267" s="44">
        <f t="shared" si="93"/>
        <v>0</v>
      </c>
      <c r="X267" s="44">
        <f t="shared" si="93"/>
        <v>300000</v>
      </c>
      <c r="Y267" s="44">
        <f t="shared" si="93"/>
        <v>191049.45</v>
      </c>
      <c r="Z267" s="44">
        <f t="shared" si="93"/>
        <v>0</v>
      </c>
      <c r="AA267" s="38" t="s">
        <v>501</v>
      </c>
      <c r="AB267" s="38" t="s">
        <v>501</v>
      </c>
      <c r="AC267" s="38" t="s">
        <v>501</v>
      </c>
    </row>
    <row r="268" spans="1:29" x14ac:dyDescent="0.3">
      <c r="A268">
        <v>1</v>
      </c>
      <c r="B268" s="40">
        <f>SUBTOTAL(9,$A$182:A268)</f>
        <v>76</v>
      </c>
      <c r="C268" s="46" t="s">
        <v>446</v>
      </c>
      <c r="D268" s="36">
        <f>E268+F268+G268+H268+I268+J268+L268+N268+P268+R268+T268+U268+V268+W268+Y268+Z268+X268</f>
        <v>13227679.42</v>
      </c>
      <c r="E268" s="48">
        <v>0</v>
      </c>
      <c r="F268" s="48">
        <v>0</v>
      </c>
      <c r="G268" s="48">
        <v>0</v>
      </c>
      <c r="H268" s="48">
        <v>0</v>
      </c>
      <c r="I268" s="48">
        <v>0</v>
      </c>
      <c r="J268" s="48">
        <v>0</v>
      </c>
      <c r="K268" s="54">
        <v>0</v>
      </c>
      <c r="L268" s="48">
        <v>0</v>
      </c>
      <c r="M268" s="48">
        <v>1042</v>
      </c>
      <c r="N268" s="48">
        <v>12736629.970000001</v>
      </c>
      <c r="O268" s="48">
        <v>0</v>
      </c>
      <c r="P268" s="48">
        <v>0</v>
      </c>
      <c r="Q268" s="48">
        <v>0</v>
      </c>
      <c r="R268" s="48">
        <v>0</v>
      </c>
      <c r="S268" s="48">
        <v>0</v>
      </c>
      <c r="T268" s="48">
        <v>0</v>
      </c>
      <c r="U268" s="48">
        <v>0</v>
      </c>
      <c r="V268" s="48">
        <v>0</v>
      </c>
      <c r="W268" s="48">
        <v>0</v>
      </c>
      <c r="X268" s="48">
        <v>300000</v>
      </c>
      <c r="Y268" s="48">
        <f>ROUND(N268*1.5%,2)</f>
        <v>191049.45</v>
      </c>
      <c r="Z268" s="48">
        <v>0</v>
      </c>
      <c r="AA268" s="45">
        <v>2027</v>
      </c>
      <c r="AB268" s="45">
        <v>2027</v>
      </c>
      <c r="AC268" s="45">
        <v>2027</v>
      </c>
    </row>
    <row r="269" spans="1:29" x14ac:dyDescent="0.3">
      <c r="B269" s="39" t="s">
        <v>593</v>
      </c>
      <c r="C269" s="39"/>
      <c r="D269" s="44">
        <f>D270</f>
        <v>8307287.3399999999</v>
      </c>
      <c r="E269" s="44">
        <f t="shared" ref="E269:Z269" si="94">E270</f>
        <v>0</v>
      </c>
      <c r="F269" s="44">
        <f t="shared" si="94"/>
        <v>0</v>
      </c>
      <c r="G269" s="44">
        <f t="shared" si="94"/>
        <v>0</v>
      </c>
      <c r="H269" s="44">
        <f t="shared" si="94"/>
        <v>0</v>
      </c>
      <c r="I269" s="44">
        <f t="shared" si="94"/>
        <v>0</v>
      </c>
      <c r="J269" s="44">
        <f t="shared" si="94"/>
        <v>0</v>
      </c>
      <c r="K269" s="52">
        <f t="shared" si="94"/>
        <v>0</v>
      </c>
      <c r="L269" s="44">
        <f t="shared" si="94"/>
        <v>0</v>
      </c>
      <c r="M269" s="44">
        <f t="shared" si="94"/>
        <v>654.4</v>
      </c>
      <c r="N269" s="44">
        <f t="shared" si="94"/>
        <v>7938214.1299999999</v>
      </c>
      <c r="O269" s="44">
        <f t="shared" si="94"/>
        <v>0</v>
      </c>
      <c r="P269" s="44">
        <f t="shared" si="94"/>
        <v>0</v>
      </c>
      <c r="Q269" s="44">
        <f t="shared" si="94"/>
        <v>0</v>
      </c>
      <c r="R269" s="44">
        <f t="shared" si="94"/>
        <v>0</v>
      </c>
      <c r="S269" s="44">
        <f t="shared" si="94"/>
        <v>0</v>
      </c>
      <c r="T269" s="44">
        <f t="shared" si="94"/>
        <v>0</v>
      </c>
      <c r="U269" s="44">
        <f t="shared" si="94"/>
        <v>0</v>
      </c>
      <c r="V269" s="44">
        <f t="shared" si="94"/>
        <v>0</v>
      </c>
      <c r="W269" s="44">
        <f t="shared" si="94"/>
        <v>0</v>
      </c>
      <c r="X269" s="44">
        <f t="shared" si="94"/>
        <v>250000</v>
      </c>
      <c r="Y269" s="44">
        <f t="shared" si="94"/>
        <v>119073.21</v>
      </c>
      <c r="Z269" s="44">
        <f t="shared" si="94"/>
        <v>0</v>
      </c>
      <c r="AA269" s="38" t="s">
        <v>501</v>
      </c>
      <c r="AB269" s="38" t="s">
        <v>501</v>
      </c>
      <c r="AC269" s="38" t="s">
        <v>501</v>
      </c>
    </row>
    <row r="270" spans="1:29" x14ac:dyDescent="0.3">
      <c r="A270">
        <v>1</v>
      </c>
      <c r="B270" s="40">
        <f>SUBTOTAL(9,$A$182:A270)</f>
        <v>77</v>
      </c>
      <c r="C270" s="46" t="s">
        <v>454</v>
      </c>
      <c r="D270" s="36">
        <f>E270+F270+G270+H270+I270+J270+L270+N270+P270+R270+T270+U270+V270+W270+Y270+Z270+X270</f>
        <v>8307287.3399999999</v>
      </c>
      <c r="E270" s="48">
        <v>0</v>
      </c>
      <c r="F270" s="48">
        <v>0</v>
      </c>
      <c r="G270" s="48">
        <v>0</v>
      </c>
      <c r="H270" s="48">
        <v>0</v>
      </c>
      <c r="I270" s="48">
        <v>0</v>
      </c>
      <c r="J270" s="48">
        <v>0</v>
      </c>
      <c r="K270" s="54">
        <v>0</v>
      </c>
      <c r="L270" s="48">
        <v>0</v>
      </c>
      <c r="M270" s="48">
        <v>654.4</v>
      </c>
      <c r="N270" s="48">
        <v>7938214.1299999999</v>
      </c>
      <c r="O270" s="48">
        <v>0</v>
      </c>
      <c r="P270" s="48">
        <v>0</v>
      </c>
      <c r="Q270" s="48">
        <v>0</v>
      </c>
      <c r="R270" s="48">
        <v>0</v>
      </c>
      <c r="S270" s="48">
        <v>0</v>
      </c>
      <c r="T270" s="48">
        <v>0</v>
      </c>
      <c r="U270" s="48">
        <v>0</v>
      </c>
      <c r="V270" s="48">
        <v>0</v>
      </c>
      <c r="W270" s="48">
        <v>0</v>
      </c>
      <c r="X270" s="48">
        <v>250000</v>
      </c>
      <c r="Y270" s="48">
        <f>ROUND(N270*1.5%,2)</f>
        <v>119073.21</v>
      </c>
      <c r="Z270" s="48">
        <v>0</v>
      </c>
      <c r="AA270" s="45">
        <v>2027</v>
      </c>
      <c r="AB270" s="45">
        <v>2027</v>
      </c>
      <c r="AC270" s="45">
        <v>2027</v>
      </c>
    </row>
    <row r="271" spans="1:29" x14ac:dyDescent="0.3">
      <c r="B271" s="34" t="s">
        <v>175</v>
      </c>
      <c r="C271" s="35"/>
      <c r="D271" s="36">
        <f>D272+D273</f>
        <v>41965438.079999998</v>
      </c>
      <c r="E271" s="36">
        <f t="shared" ref="E271:Z271" si="95">E272+E273</f>
        <v>0</v>
      </c>
      <c r="F271" s="36">
        <f t="shared" si="95"/>
        <v>0</v>
      </c>
      <c r="G271" s="36">
        <f t="shared" si="95"/>
        <v>0</v>
      </c>
      <c r="H271" s="36">
        <f t="shared" si="95"/>
        <v>0</v>
      </c>
      <c r="I271" s="36">
        <f t="shared" si="95"/>
        <v>0</v>
      </c>
      <c r="J271" s="36">
        <f t="shared" si="95"/>
        <v>0</v>
      </c>
      <c r="K271" s="37">
        <f t="shared" si="95"/>
        <v>0</v>
      </c>
      <c r="L271" s="36">
        <f t="shared" si="95"/>
        <v>0</v>
      </c>
      <c r="M271" s="36">
        <f t="shared" si="95"/>
        <v>3316</v>
      </c>
      <c r="N271" s="36">
        <f t="shared" si="95"/>
        <v>40852648.350000001</v>
      </c>
      <c r="O271" s="36">
        <f t="shared" si="95"/>
        <v>0</v>
      </c>
      <c r="P271" s="36">
        <f t="shared" si="95"/>
        <v>0</v>
      </c>
      <c r="Q271" s="36">
        <f t="shared" si="95"/>
        <v>0</v>
      </c>
      <c r="R271" s="36">
        <f t="shared" si="95"/>
        <v>0</v>
      </c>
      <c r="S271" s="36">
        <f t="shared" si="95"/>
        <v>0</v>
      </c>
      <c r="T271" s="36">
        <f t="shared" si="95"/>
        <v>0</v>
      </c>
      <c r="U271" s="36">
        <f t="shared" si="95"/>
        <v>0</v>
      </c>
      <c r="V271" s="36">
        <f t="shared" si="95"/>
        <v>0</v>
      </c>
      <c r="W271" s="36">
        <f t="shared" si="95"/>
        <v>0</v>
      </c>
      <c r="X271" s="36">
        <f t="shared" si="95"/>
        <v>500000</v>
      </c>
      <c r="Y271" s="36">
        <f t="shared" si="95"/>
        <v>612789.73</v>
      </c>
      <c r="Z271" s="36">
        <f t="shared" si="95"/>
        <v>0</v>
      </c>
      <c r="AA271" s="38" t="s">
        <v>501</v>
      </c>
      <c r="AB271" s="38" t="s">
        <v>501</v>
      </c>
      <c r="AC271" s="38" t="s">
        <v>501</v>
      </c>
    </row>
    <row r="272" spans="1:29" x14ac:dyDescent="0.3">
      <c r="A272">
        <v>1</v>
      </c>
      <c r="B272" s="40">
        <f>SUBTOTAL(9,$A$182:A272)</f>
        <v>78</v>
      </c>
      <c r="C272" s="46" t="s">
        <v>183</v>
      </c>
      <c r="D272" s="36">
        <f t="shared" ref="D272:D273" si="96">E272+F272+G272+H272+I272+J272+L272+N272+P272+R272+T272+U272+V272+W272+Y272+Z272+X272</f>
        <v>18662824</v>
      </c>
      <c r="E272" s="44">
        <v>0</v>
      </c>
      <c r="F272" s="44">
        <v>0</v>
      </c>
      <c r="G272" s="44">
        <v>0</v>
      </c>
      <c r="H272" s="44">
        <v>0</v>
      </c>
      <c r="I272" s="44">
        <v>0</v>
      </c>
      <c r="J272" s="44">
        <v>0</v>
      </c>
      <c r="K272" s="50">
        <v>0</v>
      </c>
      <c r="L272" s="44">
        <v>0</v>
      </c>
      <c r="M272" s="44">
        <v>1443</v>
      </c>
      <c r="N272" s="44">
        <v>18140713.300000001</v>
      </c>
      <c r="O272" s="48">
        <v>0</v>
      </c>
      <c r="P272" s="48">
        <v>0</v>
      </c>
      <c r="Q272" s="48">
        <v>0</v>
      </c>
      <c r="R272" s="48">
        <v>0</v>
      </c>
      <c r="S272" s="48">
        <v>0</v>
      </c>
      <c r="T272" s="48">
        <v>0</v>
      </c>
      <c r="U272" s="48">
        <v>0</v>
      </c>
      <c r="V272" s="48">
        <v>0</v>
      </c>
      <c r="W272" s="48">
        <v>0</v>
      </c>
      <c r="X272" s="48">
        <v>250000</v>
      </c>
      <c r="Y272" s="48">
        <f t="shared" ref="Y272:Y273" si="97">ROUND(N272*1.5%,2)</f>
        <v>272110.7</v>
      </c>
      <c r="Z272" s="48">
        <v>0</v>
      </c>
      <c r="AA272" s="45">
        <v>2027</v>
      </c>
      <c r="AB272" s="45">
        <v>2027</v>
      </c>
      <c r="AC272" s="45">
        <v>2027</v>
      </c>
    </row>
    <row r="273" spans="1:29" x14ac:dyDescent="0.3">
      <c r="A273">
        <v>1</v>
      </c>
      <c r="B273" s="40">
        <f>SUBTOTAL(9,$A$182:A273)</f>
        <v>79</v>
      </c>
      <c r="C273" s="46" t="s">
        <v>184</v>
      </c>
      <c r="D273" s="36">
        <f t="shared" si="96"/>
        <v>23302614.080000002</v>
      </c>
      <c r="E273" s="44">
        <v>0</v>
      </c>
      <c r="F273" s="44">
        <v>0</v>
      </c>
      <c r="G273" s="44">
        <v>0</v>
      </c>
      <c r="H273" s="44">
        <v>0</v>
      </c>
      <c r="I273" s="44">
        <v>0</v>
      </c>
      <c r="J273" s="44">
        <v>0</v>
      </c>
      <c r="K273" s="50">
        <v>0</v>
      </c>
      <c r="L273" s="44">
        <v>0</v>
      </c>
      <c r="M273" s="44">
        <v>1873</v>
      </c>
      <c r="N273" s="44">
        <v>22711935.050000001</v>
      </c>
      <c r="O273" s="48">
        <v>0</v>
      </c>
      <c r="P273" s="48">
        <v>0</v>
      </c>
      <c r="Q273" s="48">
        <v>0</v>
      </c>
      <c r="R273" s="48">
        <v>0</v>
      </c>
      <c r="S273" s="48">
        <v>0</v>
      </c>
      <c r="T273" s="48">
        <v>0</v>
      </c>
      <c r="U273" s="48">
        <v>0</v>
      </c>
      <c r="V273" s="48">
        <v>0</v>
      </c>
      <c r="W273" s="48">
        <v>0</v>
      </c>
      <c r="X273" s="48">
        <v>250000</v>
      </c>
      <c r="Y273" s="48">
        <f t="shared" si="97"/>
        <v>340679.03</v>
      </c>
      <c r="Z273" s="48">
        <v>0</v>
      </c>
      <c r="AA273" s="45">
        <v>2027</v>
      </c>
      <c r="AB273" s="45">
        <v>2027</v>
      </c>
      <c r="AC273" s="45">
        <v>2027</v>
      </c>
    </row>
    <row r="274" spans="1:29" x14ac:dyDescent="0.3">
      <c r="B274" s="34" t="s">
        <v>197</v>
      </c>
      <c r="C274" s="34"/>
      <c r="D274" s="7">
        <f>D275</f>
        <v>8505321.6999999993</v>
      </c>
      <c r="E274" s="48">
        <f t="shared" ref="E274:Z274" si="98">E275</f>
        <v>0</v>
      </c>
      <c r="F274" s="48">
        <f t="shared" si="98"/>
        <v>0</v>
      </c>
      <c r="G274" s="48">
        <f t="shared" si="98"/>
        <v>0</v>
      </c>
      <c r="H274" s="48">
        <f t="shared" si="98"/>
        <v>0</v>
      </c>
      <c r="I274" s="48">
        <f t="shared" si="98"/>
        <v>0</v>
      </c>
      <c r="J274" s="48">
        <f t="shared" si="98"/>
        <v>0</v>
      </c>
      <c r="K274" s="49">
        <f t="shared" si="98"/>
        <v>0</v>
      </c>
      <c r="L274" s="48">
        <f t="shared" si="98"/>
        <v>0</v>
      </c>
      <c r="M274" s="48">
        <f t="shared" si="98"/>
        <v>670</v>
      </c>
      <c r="N274" s="48">
        <f t="shared" si="98"/>
        <v>8182582.96</v>
      </c>
      <c r="O274" s="48">
        <f t="shared" si="98"/>
        <v>0</v>
      </c>
      <c r="P274" s="48">
        <f t="shared" si="98"/>
        <v>0</v>
      </c>
      <c r="Q274" s="48">
        <f t="shared" si="98"/>
        <v>0</v>
      </c>
      <c r="R274" s="48">
        <f t="shared" si="98"/>
        <v>0</v>
      </c>
      <c r="S274" s="48">
        <f t="shared" si="98"/>
        <v>0</v>
      </c>
      <c r="T274" s="48">
        <f t="shared" si="98"/>
        <v>0</v>
      </c>
      <c r="U274" s="48">
        <f t="shared" si="98"/>
        <v>0</v>
      </c>
      <c r="V274" s="48">
        <f t="shared" si="98"/>
        <v>0</v>
      </c>
      <c r="W274" s="48">
        <f t="shared" si="98"/>
        <v>0</v>
      </c>
      <c r="X274" s="48">
        <f t="shared" si="98"/>
        <v>200000</v>
      </c>
      <c r="Y274" s="48">
        <f t="shared" si="98"/>
        <v>122738.74</v>
      </c>
      <c r="Z274" s="48">
        <f t="shared" si="98"/>
        <v>0</v>
      </c>
      <c r="AA274" s="38" t="s">
        <v>501</v>
      </c>
      <c r="AB274" s="38" t="s">
        <v>501</v>
      </c>
      <c r="AC274" s="38" t="s">
        <v>501</v>
      </c>
    </row>
    <row r="275" spans="1:29" x14ac:dyDescent="0.3">
      <c r="A275">
        <v>1</v>
      </c>
      <c r="B275" s="40">
        <f>SUBTOTAL(9,$A$182:A275)</f>
        <v>80</v>
      </c>
      <c r="C275" s="46" t="s">
        <v>190</v>
      </c>
      <c r="D275" s="36">
        <f>E275+F275+G275+H275+I275+J275+L275+N275+P275+R275+T275+U275+V275+W275+Y275+Z275+X275</f>
        <v>8505321.6999999993</v>
      </c>
      <c r="E275" s="48">
        <v>0</v>
      </c>
      <c r="F275" s="48">
        <v>0</v>
      </c>
      <c r="G275" s="48">
        <v>0</v>
      </c>
      <c r="H275" s="48">
        <v>0</v>
      </c>
      <c r="I275" s="48">
        <v>0</v>
      </c>
      <c r="J275" s="48">
        <v>0</v>
      </c>
      <c r="K275" s="49">
        <v>0</v>
      </c>
      <c r="L275" s="48">
        <v>0</v>
      </c>
      <c r="M275" s="44">
        <v>670</v>
      </c>
      <c r="N275" s="44">
        <v>8182582.96</v>
      </c>
      <c r="O275" s="48">
        <v>0</v>
      </c>
      <c r="P275" s="48">
        <v>0</v>
      </c>
      <c r="Q275" s="48">
        <v>0</v>
      </c>
      <c r="R275" s="48">
        <v>0</v>
      </c>
      <c r="S275" s="48">
        <v>0</v>
      </c>
      <c r="T275" s="48">
        <v>0</v>
      </c>
      <c r="U275" s="48">
        <v>0</v>
      </c>
      <c r="V275" s="48">
        <v>0</v>
      </c>
      <c r="W275" s="48">
        <v>0</v>
      </c>
      <c r="X275" s="48">
        <v>200000</v>
      </c>
      <c r="Y275" s="48">
        <f>ROUND(N275*1.5%,2)</f>
        <v>122738.74</v>
      </c>
      <c r="Z275" s="48">
        <v>0</v>
      </c>
      <c r="AA275" s="45">
        <v>2027</v>
      </c>
      <c r="AB275" s="45">
        <v>2027</v>
      </c>
      <c r="AC275" s="45">
        <v>2027</v>
      </c>
    </row>
    <row r="276" spans="1:29" x14ac:dyDescent="0.3">
      <c r="B276" s="34" t="s">
        <v>198</v>
      </c>
      <c r="C276" s="34"/>
      <c r="D276" s="7">
        <f>D277</f>
        <v>8440250.9400000013</v>
      </c>
      <c r="E276" s="48">
        <f t="shared" ref="E276:Z276" si="99">E277</f>
        <v>0</v>
      </c>
      <c r="F276" s="48">
        <f t="shared" si="99"/>
        <v>0</v>
      </c>
      <c r="G276" s="48">
        <f t="shared" si="99"/>
        <v>0</v>
      </c>
      <c r="H276" s="48">
        <f t="shared" si="99"/>
        <v>0</v>
      </c>
      <c r="I276" s="48">
        <f t="shared" si="99"/>
        <v>0</v>
      </c>
      <c r="J276" s="48">
        <f t="shared" si="99"/>
        <v>0</v>
      </c>
      <c r="K276" s="49">
        <f t="shared" si="99"/>
        <v>0</v>
      </c>
      <c r="L276" s="48">
        <f t="shared" si="99"/>
        <v>0</v>
      </c>
      <c r="M276" s="48">
        <f t="shared" si="99"/>
        <v>623.6</v>
      </c>
      <c r="N276" s="48">
        <f t="shared" si="99"/>
        <v>8118473.8300000001</v>
      </c>
      <c r="O276" s="48">
        <f t="shared" si="99"/>
        <v>0</v>
      </c>
      <c r="P276" s="48">
        <f t="shared" si="99"/>
        <v>0</v>
      </c>
      <c r="Q276" s="48">
        <f t="shared" si="99"/>
        <v>0</v>
      </c>
      <c r="R276" s="48">
        <f t="shared" si="99"/>
        <v>0</v>
      </c>
      <c r="S276" s="48">
        <f t="shared" si="99"/>
        <v>0</v>
      </c>
      <c r="T276" s="48">
        <f t="shared" si="99"/>
        <v>0</v>
      </c>
      <c r="U276" s="48">
        <f t="shared" si="99"/>
        <v>0</v>
      </c>
      <c r="V276" s="48">
        <f t="shared" si="99"/>
        <v>0</v>
      </c>
      <c r="W276" s="48">
        <f t="shared" si="99"/>
        <v>0</v>
      </c>
      <c r="X276" s="48">
        <f t="shared" si="99"/>
        <v>200000</v>
      </c>
      <c r="Y276" s="48">
        <f t="shared" si="99"/>
        <v>121777.11</v>
      </c>
      <c r="Z276" s="48">
        <f t="shared" si="99"/>
        <v>0</v>
      </c>
      <c r="AA276" s="38" t="s">
        <v>501</v>
      </c>
      <c r="AB276" s="38" t="s">
        <v>501</v>
      </c>
      <c r="AC276" s="38" t="s">
        <v>501</v>
      </c>
    </row>
    <row r="277" spans="1:29" x14ac:dyDescent="0.3">
      <c r="A277">
        <v>1</v>
      </c>
      <c r="B277" s="40">
        <f>SUBTOTAL(9,$A$182:A277)</f>
        <v>81</v>
      </c>
      <c r="C277" s="46" t="s">
        <v>191</v>
      </c>
      <c r="D277" s="36">
        <f>E277+F277+G277+H277+I277+J277+L277+N277+P277+R277+T277+U277+V277+W277+Y277+Z277+X277</f>
        <v>8440250.9400000013</v>
      </c>
      <c r="E277" s="48">
        <v>0</v>
      </c>
      <c r="F277" s="48">
        <v>0</v>
      </c>
      <c r="G277" s="48">
        <v>0</v>
      </c>
      <c r="H277" s="48">
        <v>0</v>
      </c>
      <c r="I277" s="48">
        <v>0</v>
      </c>
      <c r="J277" s="48">
        <v>0</v>
      </c>
      <c r="K277" s="49">
        <v>0</v>
      </c>
      <c r="L277" s="48">
        <v>0</v>
      </c>
      <c r="M277" s="44">
        <v>623.6</v>
      </c>
      <c r="N277" s="44">
        <v>8118473.8300000001</v>
      </c>
      <c r="O277" s="48">
        <v>0</v>
      </c>
      <c r="P277" s="48">
        <v>0</v>
      </c>
      <c r="Q277" s="48">
        <v>0</v>
      </c>
      <c r="R277" s="48">
        <v>0</v>
      </c>
      <c r="S277" s="48">
        <v>0</v>
      </c>
      <c r="T277" s="48">
        <v>0</v>
      </c>
      <c r="U277" s="48">
        <v>0</v>
      </c>
      <c r="V277" s="48">
        <v>0</v>
      </c>
      <c r="W277" s="48">
        <v>0</v>
      </c>
      <c r="X277" s="48">
        <v>200000</v>
      </c>
      <c r="Y277" s="48">
        <f>ROUND(N277*1.5%,2)</f>
        <v>121777.11</v>
      </c>
      <c r="Z277" s="48">
        <v>0</v>
      </c>
      <c r="AA277" s="45">
        <v>2027</v>
      </c>
      <c r="AB277" s="45">
        <v>2027</v>
      </c>
      <c r="AC277" s="45">
        <v>2027</v>
      </c>
    </row>
    <row r="278" spans="1:29" x14ac:dyDescent="0.3">
      <c r="B278" s="34" t="s">
        <v>207</v>
      </c>
      <c r="C278" s="34"/>
      <c r="D278" s="7">
        <f>D279</f>
        <v>7270971.0200000005</v>
      </c>
      <c r="E278" s="48">
        <f t="shared" ref="E278:Z278" si="100">E279</f>
        <v>0</v>
      </c>
      <c r="F278" s="48">
        <f t="shared" si="100"/>
        <v>0</v>
      </c>
      <c r="G278" s="48">
        <f t="shared" si="100"/>
        <v>0</v>
      </c>
      <c r="H278" s="48">
        <f t="shared" si="100"/>
        <v>0</v>
      </c>
      <c r="I278" s="48">
        <f t="shared" si="100"/>
        <v>0</v>
      </c>
      <c r="J278" s="48">
        <f t="shared" si="100"/>
        <v>0</v>
      </c>
      <c r="K278" s="49">
        <f t="shared" si="100"/>
        <v>0</v>
      </c>
      <c r="L278" s="48">
        <f t="shared" si="100"/>
        <v>0</v>
      </c>
      <c r="M278" s="48">
        <f t="shared" si="100"/>
        <v>572.76499999999999</v>
      </c>
      <c r="N278" s="48">
        <f t="shared" si="100"/>
        <v>6966473.9100000001</v>
      </c>
      <c r="O278" s="48">
        <f t="shared" si="100"/>
        <v>0</v>
      </c>
      <c r="P278" s="48">
        <f t="shared" si="100"/>
        <v>0</v>
      </c>
      <c r="Q278" s="48">
        <f t="shared" si="100"/>
        <v>0</v>
      </c>
      <c r="R278" s="48">
        <f t="shared" si="100"/>
        <v>0</v>
      </c>
      <c r="S278" s="48">
        <f t="shared" si="100"/>
        <v>0</v>
      </c>
      <c r="T278" s="48">
        <f t="shared" si="100"/>
        <v>0</v>
      </c>
      <c r="U278" s="48">
        <f t="shared" si="100"/>
        <v>0</v>
      </c>
      <c r="V278" s="48">
        <f t="shared" si="100"/>
        <v>0</v>
      </c>
      <c r="W278" s="48">
        <f t="shared" si="100"/>
        <v>0</v>
      </c>
      <c r="X278" s="48">
        <f t="shared" si="100"/>
        <v>200000</v>
      </c>
      <c r="Y278" s="48">
        <f t="shared" si="100"/>
        <v>104497.11</v>
      </c>
      <c r="Z278" s="48">
        <f t="shared" si="100"/>
        <v>0</v>
      </c>
      <c r="AA278" s="38" t="s">
        <v>501</v>
      </c>
      <c r="AB278" s="38" t="s">
        <v>501</v>
      </c>
      <c r="AC278" s="38" t="s">
        <v>501</v>
      </c>
    </row>
    <row r="279" spans="1:29" x14ac:dyDescent="0.3">
      <c r="A279">
        <v>1</v>
      </c>
      <c r="B279" s="40">
        <f>SUBTOTAL(9,$A$182:A279)</f>
        <v>82</v>
      </c>
      <c r="C279" s="46" t="s">
        <v>205</v>
      </c>
      <c r="D279" s="36">
        <f>E279+F279+G279+H279+I279+J279+L279+N279+P279+R279+T279+U279+V279+W279+Y279+Z279+X279</f>
        <v>7270971.0200000005</v>
      </c>
      <c r="E279" s="48">
        <v>0</v>
      </c>
      <c r="F279" s="48">
        <v>0</v>
      </c>
      <c r="G279" s="48">
        <v>0</v>
      </c>
      <c r="H279" s="48">
        <v>0</v>
      </c>
      <c r="I279" s="48">
        <v>0</v>
      </c>
      <c r="J279" s="48">
        <v>0</v>
      </c>
      <c r="K279" s="49">
        <v>0</v>
      </c>
      <c r="L279" s="48">
        <v>0</v>
      </c>
      <c r="M279" s="44">
        <v>572.76499999999999</v>
      </c>
      <c r="N279" s="44">
        <v>6966473.9100000001</v>
      </c>
      <c r="O279" s="48">
        <v>0</v>
      </c>
      <c r="P279" s="48">
        <v>0</v>
      </c>
      <c r="Q279" s="48">
        <v>0</v>
      </c>
      <c r="R279" s="48">
        <v>0</v>
      </c>
      <c r="S279" s="48">
        <v>0</v>
      </c>
      <c r="T279" s="48">
        <v>0</v>
      </c>
      <c r="U279" s="48">
        <v>0</v>
      </c>
      <c r="V279" s="48">
        <v>0</v>
      </c>
      <c r="W279" s="48">
        <v>0</v>
      </c>
      <c r="X279" s="48">
        <v>200000</v>
      </c>
      <c r="Y279" s="48">
        <f>ROUND(N279*1.5%,2)</f>
        <v>104497.11</v>
      </c>
      <c r="Z279" s="48">
        <v>0</v>
      </c>
      <c r="AA279" s="45">
        <v>2027</v>
      </c>
      <c r="AB279" s="45">
        <v>2027</v>
      </c>
      <c r="AC279" s="45">
        <v>2027</v>
      </c>
    </row>
    <row r="280" spans="1:29" x14ac:dyDescent="0.3">
      <c r="B280" s="34" t="s">
        <v>227</v>
      </c>
      <c r="C280" s="34"/>
      <c r="D280" s="7">
        <f>SUM(D281:D284)</f>
        <v>57606492.859999999</v>
      </c>
      <c r="E280" s="48">
        <f t="shared" ref="E280:Z280" si="101">SUM(E281:E284)</f>
        <v>0</v>
      </c>
      <c r="F280" s="48">
        <f t="shared" si="101"/>
        <v>0</v>
      </c>
      <c r="G280" s="48">
        <f t="shared" si="101"/>
        <v>0</v>
      </c>
      <c r="H280" s="48">
        <f t="shared" si="101"/>
        <v>0</v>
      </c>
      <c r="I280" s="48">
        <f t="shared" si="101"/>
        <v>0</v>
      </c>
      <c r="J280" s="48">
        <f t="shared" si="101"/>
        <v>0</v>
      </c>
      <c r="K280" s="49">
        <f t="shared" si="101"/>
        <v>0</v>
      </c>
      <c r="L280" s="48">
        <f t="shared" si="101"/>
        <v>0</v>
      </c>
      <c r="M280" s="48">
        <f t="shared" si="101"/>
        <v>4520.7299999999996</v>
      </c>
      <c r="N280" s="48">
        <f t="shared" si="101"/>
        <v>55917726.950000003</v>
      </c>
      <c r="O280" s="48">
        <f t="shared" si="101"/>
        <v>0</v>
      </c>
      <c r="P280" s="48">
        <f t="shared" si="101"/>
        <v>0</v>
      </c>
      <c r="Q280" s="48">
        <f t="shared" si="101"/>
        <v>0</v>
      </c>
      <c r="R280" s="48">
        <f t="shared" si="101"/>
        <v>0</v>
      </c>
      <c r="S280" s="48">
        <f t="shared" si="101"/>
        <v>0</v>
      </c>
      <c r="T280" s="48">
        <f t="shared" si="101"/>
        <v>0</v>
      </c>
      <c r="U280" s="48">
        <f t="shared" si="101"/>
        <v>0</v>
      </c>
      <c r="V280" s="48">
        <f t="shared" si="101"/>
        <v>0</v>
      </c>
      <c r="W280" s="48">
        <f t="shared" si="101"/>
        <v>0</v>
      </c>
      <c r="X280" s="48">
        <f t="shared" si="101"/>
        <v>850000</v>
      </c>
      <c r="Y280" s="48">
        <f t="shared" si="101"/>
        <v>838765.91000000015</v>
      </c>
      <c r="Z280" s="48">
        <f t="shared" si="101"/>
        <v>0</v>
      </c>
      <c r="AA280" s="38" t="s">
        <v>501</v>
      </c>
      <c r="AB280" s="38" t="s">
        <v>501</v>
      </c>
      <c r="AC280" s="38" t="s">
        <v>501</v>
      </c>
    </row>
    <row r="281" spans="1:29" x14ac:dyDescent="0.3">
      <c r="A281">
        <v>1</v>
      </c>
      <c r="B281" s="40">
        <f>SUBTOTAL(9,$A$182:A281)</f>
        <v>83</v>
      </c>
      <c r="C281" s="46" t="s">
        <v>215</v>
      </c>
      <c r="D281" s="36">
        <f t="shared" ref="D281:D284" si="102">E281+F281+G281+H281+I281+J281+L281+N281+P281+R281+T281+U281+V281+W281+Y281+Z281+X281</f>
        <v>13542503.27</v>
      </c>
      <c r="E281" s="48">
        <v>0</v>
      </c>
      <c r="F281" s="48">
        <v>0</v>
      </c>
      <c r="G281" s="48">
        <v>0</v>
      </c>
      <c r="H281" s="48">
        <v>0</v>
      </c>
      <c r="I281" s="48">
        <v>0</v>
      </c>
      <c r="J281" s="48">
        <v>0</v>
      </c>
      <c r="K281" s="49">
        <v>0</v>
      </c>
      <c r="L281" s="48">
        <v>0</v>
      </c>
      <c r="M281" s="44">
        <v>1066.8</v>
      </c>
      <c r="N281" s="44">
        <v>13145323.42</v>
      </c>
      <c r="O281" s="48">
        <v>0</v>
      </c>
      <c r="P281" s="48">
        <v>0</v>
      </c>
      <c r="Q281" s="48">
        <v>0</v>
      </c>
      <c r="R281" s="48">
        <v>0</v>
      </c>
      <c r="S281" s="48">
        <v>0</v>
      </c>
      <c r="T281" s="48">
        <v>0</v>
      </c>
      <c r="U281" s="48">
        <v>0</v>
      </c>
      <c r="V281" s="48">
        <v>0</v>
      </c>
      <c r="W281" s="48">
        <v>0</v>
      </c>
      <c r="X281" s="48">
        <v>200000</v>
      </c>
      <c r="Y281" s="48">
        <f t="shared" ref="Y281:Y284" si="103">ROUND(N281*1.5%,2)</f>
        <v>197179.85</v>
      </c>
      <c r="Z281" s="48">
        <v>0</v>
      </c>
      <c r="AA281" s="45">
        <v>2027</v>
      </c>
      <c r="AB281" s="45">
        <v>2027</v>
      </c>
      <c r="AC281" s="45">
        <v>2027</v>
      </c>
    </row>
    <row r="282" spans="1:29" x14ac:dyDescent="0.3">
      <c r="A282">
        <v>1</v>
      </c>
      <c r="B282" s="40">
        <f>SUBTOTAL(9,$A$182:A282)</f>
        <v>84</v>
      </c>
      <c r="C282" s="46" t="s">
        <v>216</v>
      </c>
      <c r="D282" s="36">
        <f t="shared" si="102"/>
        <v>13840824.25</v>
      </c>
      <c r="E282" s="48">
        <v>0</v>
      </c>
      <c r="F282" s="48">
        <v>0</v>
      </c>
      <c r="G282" s="48">
        <v>0</v>
      </c>
      <c r="H282" s="48">
        <v>0</v>
      </c>
      <c r="I282" s="48">
        <v>0</v>
      </c>
      <c r="J282" s="48">
        <v>0</v>
      </c>
      <c r="K282" s="49">
        <v>0</v>
      </c>
      <c r="L282" s="48">
        <v>0</v>
      </c>
      <c r="M282" s="44">
        <v>1090.3</v>
      </c>
      <c r="N282" s="44">
        <v>13439235.710000001</v>
      </c>
      <c r="O282" s="48">
        <v>0</v>
      </c>
      <c r="P282" s="48">
        <v>0</v>
      </c>
      <c r="Q282" s="48">
        <v>0</v>
      </c>
      <c r="R282" s="48">
        <v>0</v>
      </c>
      <c r="S282" s="48">
        <v>0</v>
      </c>
      <c r="T282" s="48">
        <v>0</v>
      </c>
      <c r="U282" s="48">
        <v>0</v>
      </c>
      <c r="V282" s="48">
        <v>0</v>
      </c>
      <c r="W282" s="48">
        <v>0</v>
      </c>
      <c r="X282" s="48">
        <v>200000</v>
      </c>
      <c r="Y282" s="48">
        <f t="shared" si="103"/>
        <v>201588.54</v>
      </c>
      <c r="Z282" s="48">
        <v>0</v>
      </c>
      <c r="AA282" s="45">
        <v>2027</v>
      </c>
      <c r="AB282" s="45">
        <v>2027</v>
      </c>
      <c r="AC282" s="45">
        <v>2027</v>
      </c>
    </row>
    <row r="283" spans="1:29" x14ac:dyDescent="0.3">
      <c r="A283">
        <v>1</v>
      </c>
      <c r="B283" s="40">
        <f>SUBTOTAL(9,$A$182:A283)</f>
        <v>85</v>
      </c>
      <c r="C283" s="46" t="s">
        <v>217</v>
      </c>
      <c r="D283" s="36">
        <f t="shared" si="102"/>
        <v>11024293.32</v>
      </c>
      <c r="E283" s="48">
        <v>0</v>
      </c>
      <c r="F283" s="48">
        <v>0</v>
      </c>
      <c r="G283" s="48">
        <v>0</v>
      </c>
      <c r="H283" s="48">
        <v>0</v>
      </c>
      <c r="I283" s="48">
        <v>0</v>
      </c>
      <c r="J283" s="48">
        <v>0</v>
      </c>
      <c r="K283" s="49">
        <v>0</v>
      </c>
      <c r="L283" s="48">
        <v>0</v>
      </c>
      <c r="M283" s="44">
        <v>868.43</v>
      </c>
      <c r="N283" s="44">
        <v>10664328.390000001</v>
      </c>
      <c r="O283" s="48">
        <v>0</v>
      </c>
      <c r="P283" s="48">
        <v>0</v>
      </c>
      <c r="Q283" s="48">
        <v>0</v>
      </c>
      <c r="R283" s="48">
        <v>0</v>
      </c>
      <c r="S283" s="48">
        <v>0</v>
      </c>
      <c r="T283" s="48">
        <v>0</v>
      </c>
      <c r="U283" s="48">
        <v>0</v>
      </c>
      <c r="V283" s="48">
        <v>0</v>
      </c>
      <c r="W283" s="48">
        <v>0</v>
      </c>
      <c r="X283" s="48">
        <v>200000</v>
      </c>
      <c r="Y283" s="48">
        <f t="shared" si="103"/>
        <v>159964.93</v>
      </c>
      <c r="Z283" s="48">
        <v>0</v>
      </c>
      <c r="AA283" s="45">
        <v>2027</v>
      </c>
      <c r="AB283" s="45">
        <v>2027</v>
      </c>
      <c r="AC283" s="45">
        <v>2027</v>
      </c>
    </row>
    <row r="284" spans="1:29" x14ac:dyDescent="0.3">
      <c r="A284">
        <v>1</v>
      </c>
      <c r="B284" s="40">
        <f>SUBTOTAL(9,$A$182:A284)</f>
        <v>86</v>
      </c>
      <c r="C284" s="46" t="s">
        <v>218</v>
      </c>
      <c r="D284" s="36">
        <f t="shared" si="102"/>
        <v>19198872.02</v>
      </c>
      <c r="E284" s="48">
        <v>0</v>
      </c>
      <c r="F284" s="48">
        <v>0</v>
      </c>
      <c r="G284" s="48">
        <v>0</v>
      </c>
      <c r="H284" s="48">
        <v>0</v>
      </c>
      <c r="I284" s="48">
        <v>0</v>
      </c>
      <c r="J284" s="48">
        <v>0</v>
      </c>
      <c r="K284" s="49">
        <v>0</v>
      </c>
      <c r="L284" s="48">
        <v>0</v>
      </c>
      <c r="M284" s="42">
        <v>1495.2</v>
      </c>
      <c r="N284" s="44">
        <v>18668839.43</v>
      </c>
      <c r="O284" s="48">
        <v>0</v>
      </c>
      <c r="P284" s="48">
        <v>0</v>
      </c>
      <c r="Q284" s="48">
        <v>0</v>
      </c>
      <c r="R284" s="48">
        <v>0</v>
      </c>
      <c r="S284" s="48">
        <v>0</v>
      </c>
      <c r="T284" s="48">
        <v>0</v>
      </c>
      <c r="U284" s="48">
        <v>0</v>
      </c>
      <c r="V284" s="48">
        <v>0</v>
      </c>
      <c r="W284" s="48">
        <v>0</v>
      </c>
      <c r="X284" s="48">
        <v>250000</v>
      </c>
      <c r="Y284" s="48">
        <f t="shared" si="103"/>
        <v>280032.59000000003</v>
      </c>
      <c r="Z284" s="48">
        <v>0</v>
      </c>
      <c r="AA284" s="45">
        <v>2027</v>
      </c>
      <c r="AB284" s="45">
        <v>2027</v>
      </c>
      <c r="AC284" s="45">
        <v>2027</v>
      </c>
    </row>
    <row r="285" spans="1:29" x14ac:dyDescent="0.3">
      <c r="B285" s="34" t="s">
        <v>230</v>
      </c>
      <c r="C285" s="34"/>
      <c r="D285" s="7">
        <f>D286</f>
        <v>4189188.3</v>
      </c>
      <c r="E285" s="48">
        <f t="shared" ref="E285:Z285" si="104">E286</f>
        <v>0</v>
      </c>
      <c r="F285" s="48">
        <f t="shared" si="104"/>
        <v>0</v>
      </c>
      <c r="G285" s="48">
        <f t="shared" si="104"/>
        <v>0</v>
      </c>
      <c r="H285" s="48">
        <f t="shared" si="104"/>
        <v>0</v>
      </c>
      <c r="I285" s="48">
        <f t="shared" si="104"/>
        <v>0</v>
      </c>
      <c r="J285" s="48">
        <f t="shared" si="104"/>
        <v>0</v>
      </c>
      <c r="K285" s="49">
        <f t="shared" si="104"/>
        <v>0</v>
      </c>
      <c r="L285" s="48">
        <f t="shared" si="104"/>
        <v>0</v>
      </c>
      <c r="M285" s="48">
        <f t="shared" si="104"/>
        <v>330</v>
      </c>
      <c r="N285" s="48">
        <f t="shared" si="104"/>
        <v>3979495.86</v>
      </c>
      <c r="O285" s="48">
        <f t="shared" si="104"/>
        <v>0</v>
      </c>
      <c r="P285" s="48">
        <f t="shared" si="104"/>
        <v>0</v>
      </c>
      <c r="Q285" s="48">
        <f t="shared" si="104"/>
        <v>0</v>
      </c>
      <c r="R285" s="48">
        <f t="shared" si="104"/>
        <v>0</v>
      </c>
      <c r="S285" s="48">
        <f t="shared" si="104"/>
        <v>0</v>
      </c>
      <c r="T285" s="48">
        <f t="shared" si="104"/>
        <v>0</v>
      </c>
      <c r="U285" s="48">
        <f t="shared" si="104"/>
        <v>0</v>
      </c>
      <c r="V285" s="48">
        <f t="shared" si="104"/>
        <v>0</v>
      </c>
      <c r="W285" s="48">
        <f t="shared" si="104"/>
        <v>0</v>
      </c>
      <c r="X285" s="48">
        <f t="shared" si="104"/>
        <v>150000</v>
      </c>
      <c r="Y285" s="48">
        <f t="shared" si="104"/>
        <v>59692.44</v>
      </c>
      <c r="Z285" s="48">
        <f t="shared" si="104"/>
        <v>0</v>
      </c>
      <c r="AA285" s="38" t="s">
        <v>501</v>
      </c>
      <c r="AB285" s="38" t="s">
        <v>501</v>
      </c>
      <c r="AC285" s="38" t="s">
        <v>501</v>
      </c>
    </row>
    <row r="286" spans="1:29" x14ac:dyDescent="0.3">
      <c r="A286">
        <v>1</v>
      </c>
      <c r="B286" s="40">
        <f>SUBTOTAL(9,$A$182:A286)</f>
        <v>87</v>
      </c>
      <c r="C286" s="46" t="s">
        <v>219</v>
      </c>
      <c r="D286" s="36">
        <f>E286+F286+G286+H286+I286+J286+L286+N286+P286+R286+T286+U286+V286+W286+Y286+Z286+X286</f>
        <v>4189188.3</v>
      </c>
      <c r="E286" s="48">
        <v>0</v>
      </c>
      <c r="F286" s="48">
        <v>0</v>
      </c>
      <c r="G286" s="48">
        <v>0</v>
      </c>
      <c r="H286" s="48">
        <v>0</v>
      </c>
      <c r="I286" s="48">
        <v>0</v>
      </c>
      <c r="J286" s="48">
        <v>0</v>
      </c>
      <c r="K286" s="49">
        <v>0</v>
      </c>
      <c r="L286" s="48">
        <v>0</v>
      </c>
      <c r="M286" s="44">
        <v>330</v>
      </c>
      <c r="N286" s="44">
        <v>3979495.86</v>
      </c>
      <c r="O286" s="48">
        <v>0</v>
      </c>
      <c r="P286" s="48">
        <v>0</v>
      </c>
      <c r="Q286" s="48">
        <v>0</v>
      </c>
      <c r="R286" s="48">
        <v>0</v>
      </c>
      <c r="S286" s="48">
        <v>0</v>
      </c>
      <c r="T286" s="48">
        <v>0</v>
      </c>
      <c r="U286" s="48">
        <v>0</v>
      </c>
      <c r="V286" s="48">
        <v>0</v>
      </c>
      <c r="W286" s="48">
        <v>0</v>
      </c>
      <c r="X286" s="48">
        <v>150000</v>
      </c>
      <c r="Y286" s="48">
        <f>ROUND(N286*1.5%,2)</f>
        <v>59692.44</v>
      </c>
      <c r="Z286" s="48">
        <v>0</v>
      </c>
      <c r="AA286" s="45">
        <v>2027</v>
      </c>
      <c r="AB286" s="45">
        <v>2027</v>
      </c>
      <c r="AC286" s="45">
        <v>2027</v>
      </c>
    </row>
    <row r="287" spans="1:29" x14ac:dyDescent="0.3">
      <c r="B287" s="34" t="s">
        <v>245</v>
      </c>
      <c r="C287" s="34"/>
      <c r="D287" s="7">
        <f>D288</f>
        <v>12110562.539999999</v>
      </c>
      <c r="E287" s="48">
        <f t="shared" ref="E287:Z287" si="105">E288</f>
        <v>0</v>
      </c>
      <c r="F287" s="48">
        <f t="shared" si="105"/>
        <v>0</v>
      </c>
      <c r="G287" s="48">
        <f t="shared" si="105"/>
        <v>0</v>
      </c>
      <c r="H287" s="48">
        <f t="shared" si="105"/>
        <v>0</v>
      </c>
      <c r="I287" s="48">
        <f t="shared" si="105"/>
        <v>0</v>
      </c>
      <c r="J287" s="48">
        <f t="shared" si="105"/>
        <v>0</v>
      </c>
      <c r="K287" s="49">
        <f t="shared" si="105"/>
        <v>0</v>
      </c>
      <c r="L287" s="48">
        <f t="shared" si="105"/>
        <v>0</v>
      </c>
      <c r="M287" s="48">
        <f t="shared" si="105"/>
        <v>954</v>
      </c>
      <c r="N287" s="48">
        <f t="shared" si="105"/>
        <v>11734544.369999999</v>
      </c>
      <c r="O287" s="48">
        <f t="shared" si="105"/>
        <v>0</v>
      </c>
      <c r="P287" s="48">
        <f t="shared" si="105"/>
        <v>0</v>
      </c>
      <c r="Q287" s="48">
        <f t="shared" si="105"/>
        <v>0</v>
      </c>
      <c r="R287" s="48">
        <f t="shared" si="105"/>
        <v>0</v>
      </c>
      <c r="S287" s="48">
        <f t="shared" si="105"/>
        <v>0</v>
      </c>
      <c r="T287" s="48">
        <f t="shared" si="105"/>
        <v>0</v>
      </c>
      <c r="U287" s="48">
        <f t="shared" si="105"/>
        <v>0</v>
      </c>
      <c r="V287" s="48">
        <f t="shared" si="105"/>
        <v>0</v>
      </c>
      <c r="W287" s="48">
        <f t="shared" si="105"/>
        <v>0</v>
      </c>
      <c r="X287" s="48">
        <f t="shared" si="105"/>
        <v>200000</v>
      </c>
      <c r="Y287" s="48">
        <f t="shared" si="105"/>
        <v>176018.17</v>
      </c>
      <c r="Z287" s="48">
        <f t="shared" si="105"/>
        <v>0</v>
      </c>
      <c r="AA287" s="38" t="s">
        <v>501</v>
      </c>
      <c r="AB287" s="38" t="s">
        <v>501</v>
      </c>
      <c r="AC287" s="38" t="s">
        <v>501</v>
      </c>
    </row>
    <row r="288" spans="1:29" x14ac:dyDescent="0.3">
      <c r="A288">
        <v>1</v>
      </c>
      <c r="B288" s="40">
        <f>SUBTOTAL(9,$A$182:A288)</f>
        <v>88</v>
      </c>
      <c r="C288" s="46" t="s">
        <v>237</v>
      </c>
      <c r="D288" s="36">
        <f>E288+F288+G288+H288+I288+J288+L288+N288+P288+R288+T288+U288+V288+W288+Y288+Z288+X288</f>
        <v>12110562.539999999</v>
      </c>
      <c r="E288" s="48">
        <v>0</v>
      </c>
      <c r="F288" s="48">
        <v>0</v>
      </c>
      <c r="G288" s="48">
        <v>0</v>
      </c>
      <c r="H288" s="48">
        <v>0</v>
      </c>
      <c r="I288" s="48">
        <v>0</v>
      </c>
      <c r="J288" s="48">
        <v>0</v>
      </c>
      <c r="K288" s="49">
        <v>0</v>
      </c>
      <c r="L288" s="48">
        <v>0</v>
      </c>
      <c r="M288" s="42">
        <v>954</v>
      </c>
      <c r="N288" s="44">
        <v>11734544.369999999</v>
      </c>
      <c r="O288" s="48">
        <v>0</v>
      </c>
      <c r="P288" s="48">
        <v>0</v>
      </c>
      <c r="Q288" s="48">
        <v>0</v>
      </c>
      <c r="R288" s="48">
        <v>0</v>
      </c>
      <c r="S288" s="48">
        <v>0</v>
      </c>
      <c r="T288" s="48">
        <v>0</v>
      </c>
      <c r="U288" s="48">
        <v>0</v>
      </c>
      <c r="V288" s="48">
        <v>0</v>
      </c>
      <c r="W288" s="48">
        <v>0</v>
      </c>
      <c r="X288" s="48">
        <v>200000</v>
      </c>
      <c r="Y288" s="48">
        <f>ROUND(N288*1.5%,2)</f>
        <v>176018.17</v>
      </c>
      <c r="Z288" s="48">
        <v>0</v>
      </c>
      <c r="AA288" s="45">
        <v>2027</v>
      </c>
      <c r="AB288" s="45">
        <v>2027</v>
      </c>
      <c r="AC288" s="45">
        <v>2027</v>
      </c>
    </row>
    <row r="289" spans="1:29" x14ac:dyDescent="0.3">
      <c r="B289" s="34" t="s">
        <v>243</v>
      </c>
      <c r="C289" s="34"/>
      <c r="D289" s="7">
        <f>D290</f>
        <v>10424280.01</v>
      </c>
      <c r="E289" s="48">
        <f t="shared" ref="E289:Z289" si="106">E290</f>
        <v>0</v>
      </c>
      <c r="F289" s="48">
        <f t="shared" si="106"/>
        <v>0</v>
      </c>
      <c r="G289" s="48">
        <f t="shared" si="106"/>
        <v>0</v>
      </c>
      <c r="H289" s="48">
        <f t="shared" si="106"/>
        <v>0</v>
      </c>
      <c r="I289" s="48">
        <f t="shared" si="106"/>
        <v>0</v>
      </c>
      <c r="J289" s="48">
        <f t="shared" si="106"/>
        <v>0</v>
      </c>
      <c r="K289" s="49">
        <f t="shared" si="106"/>
        <v>0</v>
      </c>
      <c r="L289" s="48">
        <f t="shared" si="106"/>
        <v>0</v>
      </c>
      <c r="M289" s="48">
        <f t="shared" si="106"/>
        <v>806</v>
      </c>
      <c r="N289" s="48">
        <f t="shared" si="106"/>
        <v>10073182.279999999</v>
      </c>
      <c r="O289" s="48">
        <f t="shared" si="106"/>
        <v>0</v>
      </c>
      <c r="P289" s="48">
        <f t="shared" si="106"/>
        <v>0</v>
      </c>
      <c r="Q289" s="48">
        <f t="shared" si="106"/>
        <v>0</v>
      </c>
      <c r="R289" s="48">
        <f t="shared" si="106"/>
        <v>0</v>
      </c>
      <c r="S289" s="48">
        <f t="shared" si="106"/>
        <v>0</v>
      </c>
      <c r="T289" s="48">
        <f t="shared" si="106"/>
        <v>0</v>
      </c>
      <c r="U289" s="48">
        <f t="shared" si="106"/>
        <v>0</v>
      </c>
      <c r="V289" s="48">
        <f t="shared" si="106"/>
        <v>0</v>
      </c>
      <c r="W289" s="48">
        <f t="shared" si="106"/>
        <v>0</v>
      </c>
      <c r="X289" s="48">
        <f t="shared" si="106"/>
        <v>200000</v>
      </c>
      <c r="Y289" s="48">
        <f t="shared" si="106"/>
        <v>151097.73000000001</v>
      </c>
      <c r="Z289" s="48">
        <f t="shared" si="106"/>
        <v>0</v>
      </c>
      <c r="AA289" s="38" t="s">
        <v>501</v>
      </c>
      <c r="AB289" s="38" t="s">
        <v>501</v>
      </c>
      <c r="AC289" s="38" t="s">
        <v>501</v>
      </c>
    </row>
    <row r="290" spans="1:29" x14ac:dyDescent="0.3">
      <c r="A290">
        <v>1</v>
      </c>
      <c r="B290" s="40">
        <f>SUBTOTAL(9,$A$182:A290)</f>
        <v>89</v>
      </c>
      <c r="C290" s="46" t="s">
        <v>238</v>
      </c>
      <c r="D290" s="36">
        <f>E290+F290+G290+H290+I290+J290+L290+N290+P290+R290+T290+U290+V290+W290+Y290+Z290+X290</f>
        <v>10424280.01</v>
      </c>
      <c r="E290" s="48">
        <v>0</v>
      </c>
      <c r="F290" s="48">
        <v>0</v>
      </c>
      <c r="G290" s="48">
        <v>0</v>
      </c>
      <c r="H290" s="48">
        <v>0</v>
      </c>
      <c r="I290" s="48">
        <v>0</v>
      </c>
      <c r="J290" s="48">
        <v>0</v>
      </c>
      <c r="K290" s="49">
        <v>0</v>
      </c>
      <c r="L290" s="48">
        <v>0</v>
      </c>
      <c r="M290" s="42">
        <v>806</v>
      </c>
      <c r="N290" s="44">
        <v>10073182.279999999</v>
      </c>
      <c r="O290" s="48">
        <v>0</v>
      </c>
      <c r="P290" s="48">
        <v>0</v>
      </c>
      <c r="Q290" s="48">
        <v>0</v>
      </c>
      <c r="R290" s="48">
        <v>0</v>
      </c>
      <c r="S290" s="48">
        <v>0</v>
      </c>
      <c r="T290" s="48">
        <v>0</v>
      </c>
      <c r="U290" s="48">
        <v>0</v>
      </c>
      <c r="V290" s="48">
        <v>0</v>
      </c>
      <c r="W290" s="48">
        <v>0</v>
      </c>
      <c r="X290" s="48">
        <v>200000</v>
      </c>
      <c r="Y290" s="48">
        <f>ROUND(N290*1.5%,2)</f>
        <v>151097.73000000001</v>
      </c>
      <c r="Z290" s="48">
        <v>0</v>
      </c>
      <c r="AA290" s="45">
        <v>2027</v>
      </c>
      <c r="AB290" s="45">
        <v>2027</v>
      </c>
      <c r="AC290" s="45">
        <v>2027</v>
      </c>
    </row>
    <row r="291" spans="1:29" x14ac:dyDescent="0.3">
      <c r="B291" s="34" t="s">
        <v>246</v>
      </c>
      <c r="C291" s="34"/>
      <c r="D291" s="7">
        <f>D292</f>
        <v>8860767.9800000004</v>
      </c>
      <c r="E291" s="48">
        <f t="shared" ref="E291:Z291" si="107">E292</f>
        <v>0</v>
      </c>
      <c r="F291" s="48">
        <f t="shared" si="107"/>
        <v>0</v>
      </c>
      <c r="G291" s="48">
        <f t="shared" si="107"/>
        <v>0</v>
      </c>
      <c r="H291" s="48">
        <f t="shared" si="107"/>
        <v>0</v>
      </c>
      <c r="I291" s="48">
        <f t="shared" si="107"/>
        <v>0</v>
      </c>
      <c r="J291" s="48">
        <f t="shared" si="107"/>
        <v>0</v>
      </c>
      <c r="K291" s="49">
        <f t="shared" si="107"/>
        <v>0</v>
      </c>
      <c r="L291" s="48">
        <f t="shared" si="107"/>
        <v>0</v>
      </c>
      <c r="M291" s="48">
        <f t="shared" si="107"/>
        <v>698</v>
      </c>
      <c r="N291" s="48">
        <f t="shared" si="107"/>
        <v>8532776.3300000001</v>
      </c>
      <c r="O291" s="48">
        <f t="shared" si="107"/>
        <v>0</v>
      </c>
      <c r="P291" s="48">
        <f t="shared" si="107"/>
        <v>0</v>
      </c>
      <c r="Q291" s="48">
        <f t="shared" si="107"/>
        <v>0</v>
      </c>
      <c r="R291" s="48">
        <f t="shared" si="107"/>
        <v>0</v>
      </c>
      <c r="S291" s="48">
        <f t="shared" si="107"/>
        <v>0</v>
      </c>
      <c r="T291" s="48">
        <f t="shared" si="107"/>
        <v>0</v>
      </c>
      <c r="U291" s="48">
        <f t="shared" si="107"/>
        <v>0</v>
      </c>
      <c r="V291" s="48">
        <f t="shared" si="107"/>
        <v>0</v>
      </c>
      <c r="W291" s="48">
        <f t="shared" si="107"/>
        <v>0</v>
      </c>
      <c r="X291" s="48">
        <f t="shared" si="107"/>
        <v>200000</v>
      </c>
      <c r="Y291" s="48">
        <f t="shared" si="107"/>
        <v>127991.65</v>
      </c>
      <c r="Z291" s="48">
        <f t="shared" si="107"/>
        <v>0</v>
      </c>
      <c r="AA291" s="38" t="s">
        <v>501</v>
      </c>
      <c r="AB291" s="38" t="s">
        <v>501</v>
      </c>
      <c r="AC291" s="38" t="s">
        <v>501</v>
      </c>
    </row>
    <row r="292" spans="1:29" x14ac:dyDescent="0.3">
      <c r="A292">
        <v>1</v>
      </c>
      <c r="B292" s="40">
        <f>SUBTOTAL(9,$A$182:A292)</f>
        <v>90</v>
      </c>
      <c r="C292" s="46" t="s">
        <v>239</v>
      </c>
      <c r="D292" s="36">
        <f>E292+F292+G292+H292+I292+J292+L292+N292+P292+R292+T292+U292+V292+W292+Y292+Z292+X292</f>
        <v>8860767.9800000004</v>
      </c>
      <c r="E292" s="48">
        <v>0</v>
      </c>
      <c r="F292" s="48">
        <v>0</v>
      </c>
      <c r="G292" s="48">
        <v>0</v>
      </c>
      <c r="H292" s="48">
        <v>0</v>
      </c>
      <c r="I292" s="48">
        <v>0</v>
      </c>
      <c r="J292" s="48">
        <v>0</v>
      </c>
      <c r="K292" s="49">
        <v>0</v>
      </c>
      <c r="L292" s="48">
        <v>0</v>
      </c>
      <c r="M292" s="42">
        <v>698</v>
      </c>
      <c r="N292" s="44">
        <v>8532776.3300000001</v>
      </c>
      <c r="O292" s="48">
        <v>0</v>
      </c>
      <c r="P292" s="48">
        <v>0</v>
      </c>
      <c r="Q292" s="48">
        <v>0</v>
      </c>
      <c r="R292" s="48">
        <v>0</v>
      </c>
      <c r="S292" s="48">
        <v>0</v>
      </c>
      <c r="T292" s="48">
        <v>0</v>
      </c>
      <c r="U292" s="48">
        <v>0</v>
      </c>
      <c r="V292" s="48">
        <v>0</v>
      </c>
      <c r="W292" s="48">
        <v>0</v>
      </c>
      <c r="X292" s="48">
        <v>200000</v>
      </c>
      <c r="Y292" s="48">
        <f>ROUND(N292*1.5%,2)+0.01</f>
        <v>127991.65</v>
      </c>
      <c r="Z292" s="48">
        <v>0</v>
      </c>
      <c r="AA292" s="45">
        <v>2027</v>
      </c>
      <c r="AB292" s="45">
        <v>2027</v>
      </c>
      <c r="AC292" s="45">
        <v>2027</v>
      </c>
    </row>
    <row r="293" spans="1:29" x14ac:dyDescent="0.3">
      <c r="B293" s="34" t="s">
        <v>249</v>
      </c>
      <c r="C293" s="34"/>
      <c r="D293" s="7">
        <f>SUM(D294:D295)</f>
        <v>12274100.550000001</v>
      </c>
      <c r="E293" s="48">
        <f t="shared" ref="E293:Z293" si="108">SUM(E294:E295)</f>
        <v>0</v>
      </c>
      <c r="F293" s="48">
        <f t="shared" si="108"/>
        <v>0</v>
      </c>
      <c r="G293" s="48">
        <f t="shared" si="108"/>
        <v>0</v>
      </c>
      <c r="H293" s="48">
        <f t="shared" si="108"/>
        <v>0</v>
      </c>
      <c r="I293" s="48">
        <f t="shared" si="108"/>
        <v>0</v>
      </c>
      <c r="J293" s="48">
        <f t="shared" si="108"/>
        <v>0</v>
      </c>
      <c r="K293" s="49">
        <f t="shared" si="108"/>
        <v>0</v>
      </c>
      <c r="L293" s="48">
        <f t="shared" si="108"/>
        <v>0</v>
      </c>
      <c r="M293" s="48">
        <f t="shared" si="108"/>
        <v>855</v>
      </c>
      <c r="N293" s="48">
        <f t="shared" si="108"/>
        <v>11698621.23</v>
      </c>
      <c r="O293" s="48">
        <f t="shared" si="108"/>
        <v>0</v>
      </c>
      <c r="P293" s="48">
        <f t="shared" si="108"/>
        <v>0</v>
      </c>
      <c r="Q293" s="48">
        <f t="shared" si="108"/>
        <v>0</v>
      </c>
      <c r="R293" s="48">
        <f t="shared" si="108"/>
        <v>0</v>
      </c>
      <c r="S293" s="48">
        <f t="shared" si="108"/>
        <v>0</v>
      </c>
      <c r="T293" s="48">
        <f t="shared" si="108"/>
        <v>0</v>
      </c>
      <c r="U293" s="48">
        <f t="shared" si="108"/>
        <v>0</v>
      </c>
      <c r="V293" s="48">
        <f t="shared" si="108"/>
        <v>0</v>
      </c>
      <c r="W293" s="48">
        <f t="shared" si="108"/>
        <v>0</v>
      </c>
      <c r="X293" s="48">
        <f t="shared" si="108"/>
        <v>400000</v>
      </c>
      <c r="Y293" s="48">
        <f t="shared" si="108"/>
        <v>175479.32</v>
      </c>
      <c r="Z293" s="48">
        <f t="shared" si="108"/>
        <v>0</v>
      </c>
      <c r="AA293" s="38" t="s">
        <v>501</v>
      </c>
      <c r="AB293" s="38" t="s">
        <v>501</v>
      </c>
      <c r="AC293" s="38" t="s">
        <v>501</v>
      </c>
    </row>
    <row r="294" spans="1:29" x14ac:dyDescent="0.3">
      <c r="A294">
        <v>1</v>
      </c>
      <c r="B294" s="40">
        <f>SUBTOTAL(9,$A$182:A294)</f>
        <v>91</v>
      </c>
      <c r="C294" s="46" t="s">
        <v>252</v>
      </c>
      <c r="D294" s="36">
        <f t="shared" ref="D294:D295" si="109">E294+F294+G294+H294+I294+J294+L294+N294+P294+R294+T294+U294+V294+W294+Y294+Z294+X294</f>
        <v>7426288.3500000006</v>
      </c>
      <c r="E294" s="48">
        <v>0</v>
      </c>
      <c r="F294" s="48">
        <v>0</v>
      </c>
      <c r="G294" s="48">
        <v>0</v>
      </c>
      <c r="H294" s="48">
        <v>0</v>
      </c>
      <c r="I294" s="48">
        <v>0</v>
      </c>
      <c r="J294" s="48">
        <v>0</v>
      </c>
      <c r="K294" s="49">
        <v>0</v>
      </c>
      <c r="L294" s="48">
        <v>0</v>
      </c>
      <c r="M294" s="55">
        <v>585</v>
      </c>
      <c r="N294" s="44">
        <v>7119495.9100000001</v>
      </c>
      <c r="O294" s="48">
        <v>0</v>
      </c>
      <c r="P294" s="48">
        <v>0</v>
      </c>
      <c r="Q294" s="48">
        <v>0</v>
      </c>
      <c r="R294" s="48">
        <v>0</v>
      </c>
      <c r="S294" s="48">
        <v>0</v>
      </c>
      <c r="T294" s="48">
        <v>0</v>
      </c>
      <c r="U294" s="48">
        <v>0</v>
      </c>
      <c r="V294" s="48">
        <v>0</v>
      </c>
      <c r="W294" s="48">
        <v>0</v>
      </c>
      <c r="X294" s="48">
        <v>200000</v>
      </c>
      <c r="Y294" s="48">
        <f t="shared" ref="Y294:Y295" si="110">ROUND(N294*1.5%,2)</f>
        <v>106792.44</v>
      </c>
      <c r="Z294" s="48">
        <v>0</v>
      </c>
      <c r="AA294" s="45">
        <v>2027</v>
      </c>
      <c r="AB294" s="45">
        <v>2027</v>
      </c>
      <c r="AC294" s="45">
        <v>2027</v>
      </c>
    </row>
    <row r="295" spans="1:29" ht="24.75" customHeight="1" x14ac:dyDescent="0.3">
      <c r="A295">
        <v>1</v>
      </c>
      <c r="B295" s="40">
        <f>SUBTOTAL(9,$A$182:A295)</f>
        <v>92</v>
      </c>
      <c r="C295" s="46" t="s">
        <v>253</v>
      </c>
      <c r="D295" s="36">
        <f t="shared" si="109"/>
        <v>4847812.2</v>
      </c>
      <c r="E295" s="48">
        <v>0</v>
      </c>
      <c r="F295" s="48">
        <v>0</v>
      </c>
      <c r="G295" s="48">
        <v>0</v>
      </c>
      <c r="H295" s="48">
        <v>0</v>
      </c>
      <c r="I295" s="48">
        <v>0</v>
      </c>
      <c r="J295" s="48">
        <v>0</v>
      </c>
      <c r="K295" s="49">
        <v>0</v>
      </c>
      <c r="L295" s="48">
        <v>0</v>
      </c>
      <c r="M295" s="55">
        <v>270</v>
      </c>
      <c r="N295" s="44">
        <v>4579125.32</v>
      </c>
      <c r="O295" s="48">
        <v>0</v>
      </c>
      <c r="P295" s="48">
        <v>0</v>
      </c>
      <c r="Q295" s="48">
        <v>0</v>
      </c>
      <c r="R295" s="48">
        <v>0</v>
      </c>
      <c r="S295" s="48">
        <v>0</v>
      </c>
      <c r="T295" s="48">
        <v>0</v>
      </c>
      <c r="U295" s="48">
        <v>0</v>
      </c>
      <c r="V295" s="48">
        <v>0</v>
      </c>
      <c r="W295" s="48">
        <v>0</v>
      </c>
      <c r="X295" s="48">
        <v>200000</v>
      </c>
      <c r="Y295" s="48">
        <f t="shared" si="110"/>
        <v>68686.880000000005</v>
      </c>
      <c r="Z295" s="48">
        <v>0</v>
      </c>
      <c r="AA295" s="45">
        <v>2027</v>
      </c>
      <c r="AB295" s="45">
        <v>2027</v>
      </c>
      <c r="AC295" s="45">
        <v>2027</v>
      </c>
    </row>
    <row r="296" spans="1:29" x14ac:dyDescent="0.3">
      <c r="B296" s="34" t="s">
        <v>267</v>
      </c>
      <c r="C296" s="34"/>
      <c r="D296" s="7">
        <f>SUM(D297:D298)</f>
        <v>10822302.309999999</v>
      </c>
      <c r="E296" s="48">
        <f t="shared" ref="E296:Z296" si="111">SUM(E297:E298)</f>
        <v>0</v>
      </c>
      <c r="F296" s="48">
        <f t="shared" si="111"/>
        <v>0</v>
      </c>
      <c r="G296" s="48">
        <f t="shared" si="111"/>
        <v>0</v>
      </c>
      <c r="H296" s="48">
        <f t="shared" si="111"/>
        <v>0</v>
      </c>
      <c r="I296" s="48">
        <f t="shared" si="111"/>
        <v>0</v>
      </c>
      <c r="J296" s="48">
        <f t="shared" si="111"/>
        <v>0</v>
      </c>
      <c r="K296" s="49">
        <f t="shared" si="111"/>
        <v>0</v>
      </c>
      <c r="L296" s="48">
        <f t="shared" si="111"/>
        <v>0</v>
      </c>
      <c r="M296" s="48">
        <f t="shared" si="111"/>
        <v>881.3</v>
      </c>
      <c r="N296" s="48">
        <f t="shared" si="111"/>
        <v>10268278.140000001</v>
      </c>
      <c r="O296" s="48">
        <f t="shared" si="111"/>
        <v>0</v>
      </c>
      <c r="P296" s="48">
        <f t="shared" si="111"/>
        <v>0</v>
      </c>
      <c r="Q296" s="48">
        <f t="shared" si="111"/>
        <v>0</v>
      </c>
      <c r="R296" s="48">
        <f t="shared" si="111"/>
        <v>0</v>
      </c>
      <c r="S296" s="48">
        <f t="shared" si="111"/>
        <v>0</v>
      </c>
      <c r="T296" s="48">
        <f t="shared" si="111"/>
        <v>0</v>
      </c>
      <c r="U296" s="48">
        <f t="shared" si="111"/>
        <v>0</v>
      </c>
      <c r="V296" s="48">
        <f t="shared" si="111"/>
        <v>0</v>
      </c>
      <c r="W296" s="48">
        <f t="shared" si="111"/>
        <v>0</v>
      </c>
      <c r="X296" s="48">
        <f t="shared" si="111"/>
        <v>400000</v>
      </c>
      <c r="Y296" s="48">
        <f t="shared" si="111"/>
        <v>154024.16999999998</v>
      </c>
      <c r="Z296" s="48">
        <f t="shared" si="111"/>
        <v>0</v>
      </c>
      <c r="AA296" s="38" t="s">
        <v>501</v>
      </c>
      <c r="AB296" s="38" t="s">
        <v>501</v>
      </c>
      <c r="AC296" s="38" t="s">
        <v>501</v>
      </c>
    </row>
    <row r="297" spans="1:29" x14ac:dyDescent="0.3">
      <c r="A297">
        <v>1</v>
      </c>
      <c r="B297" s="40">
        <f>SUBTOTAL(9,$A$182:A297)</f>
        <v>93</v>
      </c>
      <c r="C297" s="46" t="s">
        <v>264</v>
      </c>
      <c r="D297" s="36">
        <f t="shared" ref="D297:D298" si="112">E297+F297+G297+H297+I297+J297+L297+N297+P297+R297+T297+U297+V297+W297+Y297+Z297+X297</f>
        <v>4559538.01</v>
      </c>
      <c r="E297" s="48">
        <v>0</v>
      </c>
      <c r="F297" s="48">
        <v>0</v>
      </c>
      <c r="G297" s="48">
        <v>0</v>
      </c>
      <c r="H297" s="48">
        <v>0</v>
      </c>
      <c r="I297" s="48">
        <v>0</v>
      </c>
      <c r="J297" s="48">
        <v>0</v>
      </c>
      <c r="K297" s="49">
        <v>0</v>
      </c>
      <c r="L297" s="48">
        <v>0</v>
      </c>
      <c r="M297" s="55">
        <v>371.3</v>
      </c>
      <c r="N297" s="44">
        <v>4295111.34</v>
      </c>
      <c r="O297" s="48">
        <v>0</v>
      </c>
      <c r="P297" s="48">
        <v>0</v>
      </c>
      <c r="Q297" s="48">
        <v>0</v>
      </c>
      <c r="R297" s="48">
        <v>0</v>
      </c>
      <c r="S297" s="48">
        <v>0</v>
      </c>
      <c r="T297" s="48">
        <v>0</v>
      </c>
      <c r="U297" s="48">
        <v>0</v>
      </c>
      <c r="V297" s="48">
        <v>0</v>
      </c>
      <c r="W297" s="48">
        <v>0</v>
      </c>
      <c r="X297" s="48">
        <v>200000</v>
      </c>
      <c r="Y297" s="48">
        <f t="shared" ref="Y297:Y298" si="113">ROUND(N297*1.5%,2)</f>
        <v>64426.67</v>
      </c>
      <c r="Z297" s="48">
        <v>0</v>
      </c>
      <c r="AA297" s="45">
        <v>2027</v>
      </c>
      <c r="AB297" s="45">
        <v>2027</v>
      </c>
      <c r="AC297" s="45">
        <v>2027</v>
      </c>
    </row>
    <row r="298" spans="1:29" x14ac:dyDescent="0.3">
      <c r="A298">
        <v>1</v>
      </c>
      <c r="B298" s="40">
        <f>SUBTOTAL(9,$A$182:A298)</f>
        <v>94</v>
      </c>
      <c r="C298" s="46" t="s">
        <v>265</v>
      </c>
      <c r="D298" s="36">
        <f t="shared" si="112"/>
        <v>6262764.2999999998</v>
      </c>
      <c r="E298" s="48">
        <v>0</v>
      </c>
      <c r="F298" s="48">
        <v>0</v>
      </c>
      <c r="G298" s="48">
        <v>0</v>
      </c>
      <c r="H298" s="48">
        <v>0</v>
      </c>
      <c r="I298" s="48">
        <v>0</v>
      </c>
      <c r="J298" s="48">
        <v>0</v>
      </c>
      <c r="K298" s="49">
        <v>0</v>
      </c>
      <c r="L298" s="48">
        <v>0</v>
      </c>
      <c r="M298" s="55">
        <v>510</v>
      </c>
      <c r="N298" s="44">
        <v>5973166.7999999998</v>
      </c>
      <c r="O298" s="48">
        <v>0</v>
      </c>
      <c r="P298" s="48">
        <v>0</v>
      </c>
      <c r="Q298" s="48">
        <v>0</v>
      </c>
      <c r="R298" s="48">
        <v>0</v>
      </c>
      <c r="S298" s="48">
        <v>0</v>
      </c>
      <c r="T298" s="48">
        <v>0</v>
      </c>
      <c r="U298" s="48">
        <v>0</v>
      </c>
      <c r="V298" s="48">
        <v>0</v>
      </c>
      <c r="W298" s="48">
        <v>0</v>
      </c>
      <c r="X298" s="48">
        <v>200000</v>
      </c>
      <c r="Y298" s="48">
        <f t="shared" si="113"/>
        <v>89597.5</v>
      </c>
      <c r="Z298" s="48">
        <v>0</v>
      </c>
      <c r="AA298" s="45">
        <v>2027</v>
      </c>
      <c r="AB298" s="45">
        <v>2027</v>
      </c>
      <c r="AC298" s="45">
        <v>2027</v>
      </c>
    </row>
    <row r="299" spans="1:29" x14ac:dyDescent="0.3">
      <c r="B299" s="39" t="s">
        <v>351</v>
      </c>
      <c r="C299" s="39"/>
      <c r="D299" s="44">
        <f>D300</f>
        <v>19409905.789999999</v>
      </c>
      <c r="E299" s="44">
        <f t="shared" ref="E299:Z299" si="114">E300</f>
        <v>0</v>
      </c>
      <c r="F299" s="44">
        <f t="shared" si="114"/>
        <v>0</v>
      </c>
      <c r="G299" s="44">
        <f t="shared" si="114"/>
        <v>0</v>
      </c>
      <c r="H299" s="44">
        <f t="shared" si="114"/>
        <v>0</v>
      </c>
      <c r="I299" s="44">
        <f t="shared" si="114"/>
        <v>0</v>
      </c>
      <c r="J299" s="44">
        <f t="shared" si="114"/>
        <v>0</v>
      </c>
      <c r="K299" s="50">
        <f t="shared" si="114"/>
        <v>0</v>
      </c>
      <c r="L299" s="44">
        <f t="shared" si="114"/>
        <v>0</v>
      </c>
      <c r="M299" s="44">
        <f t="shared" si="114"/>
        <v>1529</v>
      </c>
      <c r="N299" s="44">
        <f t="shared" si="114"/>
        <v>18876754.469999999</v>
      </c>
      <c r="O299" s="44">
        <f t="shared" si="114"/>
        <v>0</v>
      </c>
      <c r="P299" s="44">
        <f t="shared" si="114"/>
        <v>0</v>
      </c>
      <c r="Q299" s="44">
        <f t="shared" si="114"/>
        <v>0</v>
      </c>
      <c r="R299" s="44">
        <f t="shared" si="114"/>
        <v>0</v>
      </c>
      <c r="S299" s="44">
        <f t="shared" si="114"/>
        <v>0</v>
      </c>
      <c r="T299" s="44">
        <f t="shared" si="114"/>
        <v>0</v>
      </c>
      <c r="U299" s="44">
        <f t="shared" si="114"/>
        <v>0</v>
      </c>
      <c r="V299" s="44">
        <f t="shared" si="114"/>
        <v>0</v>
      </c>
      <c r="W299" s="44">
        <f t="shared" si="114"/>
        <v>0</v>
      </c>
      <c r="X299" s="44">
        <f t="shared" si="114"/>
        <v>250000</v>
      </c>
      <c r="Y299" s="44">
        <f t="shared" si="114"/>
        <v>283151.32</v>
      </c>
      <c r="Z299" s="44">
        <f t="shared" si="114"/>
        <v>0</v>
      </c>
      <c r="AA299" s="38" t="s">
        <v>501</v>
      </c>
      <c r="AB299" s="38" t="s">
        <v>501</v>
      </c>
      <c r="AC299" s="38" t="s">
        <v>501</v>
      </c>
    </row>
    <row r="300" spans="1:29" x14ac:dyDescent="0.3">
      <c r="A300">
        <v>1</v>
      </c>
      <c r="B300" s="40">
        <f>SUBTOTAL(9,$A$182:A300)</f>
        <v>95</v>
      </c>
      <c r="C300" s="46" t="s">
        <v>355</v>
      </c>
      <c r="D300" s="36">
        <f>E300+F300+G300+H300+I300+J300+L300+N300+P300+R300+T300+U300+V300+W300+Y300+Z300+X300</f>
        <v>19409905.789999999</v>
      </c>
      <c r="E300" s="48">
        <v>0</v>
      </c>
      <c r="F300" s="48">
        <v>0</v>
      </c>
      <c r="G300" s="48">
        <v>0</v>
      </c>
      <c r="H300" s="48">
        <v>0</v>
      </c>
      <c r="I300" s="48">
        <v>0</v>
      </c>
      <c r="J300" s="48">
        <v>0</v>
      </c>
      <c r="K300" s="49">
        <v>0</v>
      </c>
      <c r="L300" s="48">
        <v>0</v>
      </c>
      <c r="M300" s="48">
        <v>1529</v>
      </c>
      <c r="N300" s="44">
        <v>18876754.469999999</v>
      </c>
      <c r="O300" s="48">
        <v>0</v>
      </c>
      <c r="P300" s="48">
        <v>0</v>
      </c>
      <c r="Q300" s="48">
        <v>0</v>
      </c>
      <c r="R300" s="48">
        <v>0</v>
      </c>
      <c r="S300" s="48">
        <v>0</v>
      </c>
      <c r="T300" s="48">
        <v>0</v>
      </c>
      <c r="U300" s="48">
        <v>0</v>
      </c>
      <c r="V300" s="48">
        <v>0</v>
      </c>
      <c r="W300" s="48">
        <v>0</v>
      </c>
      <c r="X300" s="48">
        <v>250000</v>
      </c>
      <c r="Y300" s="48">
        <f>ROUND(N300*1.5%,2)</f>
        <v>283151.32</v>
      </c>
      <c r="Z300" s="48">
        <v>0</v>
      </c>
      <c r="AA300" s="45">
        <v>2027</v>
      </c>
      <c r="AB300" s="45">
        <v>2027</v>
      </c>
      <c r="AC300" s="45">
        <v>2027</v>
      </c>
    </row>
    <row r="301" spans="1:29" x14ac:dyDescent="0.3">
      <c r="B301" s="39" t="s">
        <v>338</v>
      </c>
      <c r="C301" s="39"/>
      <c r="D301" s="44">
        <f>D302</f>
        <v>22850118</v>
      </c>
      <c r="E301" s="44">
        <f t="shared" ref="E301:Z301" si="115">E302</f>
        <v>0</v>
      </c>
      <c r="F301" s="44">
        <f t="shared" si="115"/>
        <v>0</v>
      </c>
      <c r="G301" s="44">
        <f t="shared" si="115"/>
        <v>0</v>
      </c>
      <c r="H301" s="44">
        <f t="shared" si="115"/>
        <v>0</v>
      </c>
      <c r="I301" s="44">
        <f t="shared" si="115"/>
        <v>0</v>
      </c>
      <c r="J301" s="44">
        <f t="shared" si="115"/>
        <v>0</v>
      </c>
      <c r="K301" s="50">
        <f t="shared" si="115"/>
        <v>0</v>
      </c>
      <c r="L301" s="44">
        <f t="shared" si="115"/>
        <v>0</v>
      </c>
      <c r="M301" s="44">
        <f t="shared" si="115"/>
        <v>1800</v>
      </c>
      <c r="N301" s="44">
        <f t="shared" si="115"/>
        <v>22216865.02</v>
      </c>
      <c r="O301" s="44">
        <f t="shared" si="115"/>
        <v>0</v>
      </c>
      <c r="P301" s="44">
        <f t="shared" si="115"/>
        <v>0</v>
      </c>
      <c r="Q301" s="44">
        <f t="shared" si="115"/>
        <v>0</v>
      </c>
      <c r="R301" s="44">
        <f t="shared" si="115"/>
        <v>0</v>
      </c>
      <c r="S301" s="44">
        <f t="shared" si="115"/>
        <v>0</v>
      </c>
      <c r="T301" s="44">
        <f t="shared" si="115"/>
        <v>0</v>
      </c>
      <c r="U301" s="44">
        <f t="shared" si="115"/>
        <v>0</v>
      </c>
      <c r="V301" s="44">
        <f t="shared" si="115"/>
        <v>0</v>
      </c>
      <c r="W301" s="44">
        <f t="shared" si="115"/>
        <v>0</v>
      </c>
      <c r="X301" s="44">
        <f t="shared" si="115"/>
        <v>300000</v>
      </c>
      <c r="Y301" s="44">
        <f t="shared" si="115"/>
        <v>333252.98</v>
      </c>
      <c r="Z301" s="44">
        <f t="shared" si="115"/>
        <v>0</v>
      </c>
      <c r="AA301" s="38" t="s">
        <v>501</v>
      </c>
      <c r="AB301" s="38" t="s">
        <v>501</v>
      </c>
      <c r="AC301" s="38" t="s">
        <v>501</v>
      </c>
    </row>
    <row r="302" spans="1:29" x14ac:dyDescent="0.3">
      <c r="A302">
        <v>1</v>
      </c>
      <c r="B302" s="40">
        <f>SUBTOTAL(9,$A$182:A302)</f>
        <v>96</v>
      </c>
      <c r="C302" s="46" t="s">
        <v>356</v>
      </c>
      <c r="D302" s="36">
        <f>E302+F302+G302+H302+I302+J302+L302+N302+P302+R302+T302+U302+V302+W302+Y302+Z302+X302</f>
        <v>22850118</v>
      </c>
      <c r="E302" s="56">
        <v>0</v>
      </c>
      <c r="F302" s="56">
        <v>0</v>
      </c>
      <c r="G302" s="56">
        <v>0</v>
      </c>
      <c r="H302" s="56">
        <v>0</v>
      </c>
      <c r="I302" s="56">
        <v>0</v>
      </c>
      <c r="J302" s="56">
        <v>0</v>
      </c>
      <c r="K302" s="57">
        <v>0</v>
      </c>
      <c r="L302" s="56">
        <v>0</v>
      </c>
      <c r="M302" s="44">
        <v>1800</v>
      </c>
      <c r="N302" s="44">
        <v>22216865.02</v>
      </c>
      <c r="O302" s="56">
        <v>0</v>
      </c>
      <c r="P302" s="56">
        <v>0</v>
      </c>
      <c r="Q302" s="44">
        <v>0</v>
      </c>
      <c r="R302" s="44">
        <v>0</v>
      </c>
      <c r="S302" s="48">
        <v>0</v>
      </c>
      <c r="T302" s="48">
        <v>0</v>
      </c>
      <c r="U302" s="48">
        <v>0</v>
      </c>
      <c r="V302" s="48">
        <v>0</v>
      </c>
      <c r="W302" s="48">
        <v>0</v>
      </c>
      <c r="X302" s="48">
        <v>300000</v>
      </c>
      <c r="Y302" s="48">
        <f>ROUND(N302*1.5%,2)</f>
        <v>333252.98</v>
      </c>
      <c r="Z302" s="48">
        <v>0</v>
      </c>
      <c r="AA302" s="45">
        <v>2027</v>
      </c>
      <c r="AB302" s="45">
        <v>2027</v>
      </c>
      <c r="AC302" s="45">
        <v>2027</v>
      </c>
    </row>
    <row r="303" spans="1:29" x14ac:dyDescent="0.3">
      <c r="B303" s="39" t="s">
        <v>341</v>
      </c>
      <c r="C303" s="39"/>
      <c r="D303" s="44">
        <f>D304</f>
        <v>20904001.079999998</v>
      </c>
      <c r="E303" s="44">
        <f t="shared" ref="E303:Z303" si="116">E304</f>
        <v>0</v>
      </c>
      <c r="F303" s="44">
        <f t="shared" si="116"/>
        <v>0</v>
      </c>
      <c r="G303" s="44">
        <f t="shared" si="116"/>
        <v>0</v>
      </c>
      <c r="H303" s="44">
        <f t="shared" si="116"/>
        <v>0</v>
      </c>
      <c r="I303" s="44">
        <f t="shared" si="116"/>
        <v>0</v>
      </c>
      <c r="J303" s="44">
        <f t="shared" si="116"/>
        <v>0</v>
      </c>
      <c r="K303" s="50">
        <f t="shared" si="116"/>
        <v>0</v>
      </c>
      <c r="L303" s="44">
        <f t="shared" si="116"/>
        <v>0</v>
      </c>
      <c r="M303" s="44">
        <f t="shared" si="116"/>
        <v>2111</v>
      </c>
      <c r="N303" s="44">
        <f t="shared" si="116"/>
        <v>20348769.539999999</v>
      </c>
      <c r="O303" s="44">
        <f t="shared" si="116"/>
        <v>0</v>
      </c>
      <c r="P303" s="44">
        <f t="shared" si="116"/>
        <v>0</v>
      </c>
      <c r="Q303" s="44">
        <f t="shared" si="116"/>
        <v>0</v>
      </c>
      <c r="R303" s="44">
        <f t="shared" si="116"/>
        <v>0</v>
      </c>
      <c r="S303" s="44">
        <f t="shared" si="116"/>
        <v>0</v>
      </c>
      <c r="T303" s="44">
        <f t="shared" si="116"/>
        <v>0</v>
      </c>
      <c r="U303" s="44">
        <f t="shared" si="116"/>
        <v>0</v>
      </c>
      <c r="V303" s="44">
        <f t="shared" si="116"/>
        <v>0</v>
      </c>
      <c r="W303" s="44">
        <f t="shared" si="116"/>
        <v>0</v>
      </c>
      <c r="X303" s="44">
        <f t="shared" si="116"/>
        <v>250000</v>
      </c>
      <c r="Y303" s="44">
        <f t="shared" si="116"/>
        <v>305231.53999999998</v>
      </c>
      <c r="Z303" s="44">
        <f t="shared" si="116"/>
        <v>0</v>
      </c>
      <c r="AA303" s="38" t="s">
        <v>501</v>
      </c>
      <c r="AB303" s="38" t="s">
        <v>501</v>
      </c>
      <c r="AC303" s="38" t="s">
        <v>501</v>
      </c>
    </row>
    <row r="304" spans="1:29" x14ac:dyDescent="0.3">
      <c r="A304">
        <v>1</v>
      </c>
      <c r="B304" s="40">
        <f>SUBTOTAL(9,$A$182:A304)</f>
        <v>97</v>
      </c>
      <c r="C304" s="46" t="s">
        <v>357</v>
      </c>
      <c r="D304" s="36">
        <f>E304+F304+G304+H304+I304+J304+L304+N304+P304+R304+T304+U304+V304+W304+Y304+Z304+X304</f>
        <v>20904001.079999998</v>
      </c>
      <c r="E304" s="44">
        <v>0</v>
      </c>
      <c r="F304" s="44">
        <v>0</v>
      </c>
      <c r="G304" s="44">
        <v>0</v>
      </c>
      <c r="H304" s="44">
        <v>0</v>
      </c>
      <c r="I304" s="44">
        <v>0</v>
      </c>
      <c r="J304" s="44">
        <v>0</v>
      </c>
      <c r="K304" s="50">
        <v>0</v>
      </c>
      <c r="L304" s="44">
        <v>0</v>
      </c>
      <c r="M304" s="44">
        <v>2111</v>
      </c>
      <c r="N304" s="44">
        <v>20348769.539999999</v>
      </c>
      <c r="O304" s="44">
        <v>0</v>
      </c>
      <c r="P304" s="44">
        <v>0</v>
      </c>
      <c r="Q304" s="44">
        <v>0</v>
      </c>
      <c r="R304" s="44">
        <v>0</v>
      </c>
      <c r="S304" s="48">
        <v>0</v>
      </c>
      <c r="T304" s="48">
        <v>0</v>
      </c>
      <c r="U304" s="48">
        <v>0</v>
      </c>
      <c r="V304" s="48">
        <v>0</v>
      </c>
      <c r="W304" s="48">
        <v>0</v>
      </c>
      <c r="X304" s="48">
        <v>250000</v>
      </c>
      <c r="Y304" s="48">
        <f>ROUND(N304*1.5%,2)</f>
        <v>305231.53999999998</v>
      </c>
      <c r="Z304" s="48">
        <v>0</v>
      </c>
      <c r="AA304" s="45">
        <v>2027</v>
      </c>
      <c r="AB304" s="45">
        <v>2027</v>
      </c>
      <c r="AC304" s="45">
        <v>2027</v>
      </c>
    </row>
    <row r="305" spans="1:29" x14ac:dyDescent="0.3">
      <c r="B305" s="39" t="s">
        <v>343</v>
      </c>
      <c r="C305" s="39"/>
      <c r="D305" s="44">
        <f>D306+D307</f>
        <v>33294803</v>
      </c>
      <c r="E305" s="44">
        <f t="shared" ref="E305:Z305" si="117">E306+E307</f>
        <v>0</v>
      </c>
      <c r="F305" s="44">
        <f t="shared" si="117"/>
        <v>0</v>
      </c>
      <c r="G305" s="44">
        <f t="shared" si="117"/>
        <v>0</v>
      </c>
      <c r="H305" s="44">
        <f t="shared" si="117"/>
        <v>0</v>
      </c>
      <c r="I305" s="44">
        <f t="shared" si="117"/>
        <v>0</v>
      </c>
      <c r="J305" s="44">
        <f t="shared" si="117"/>
        <v>0</v>
      </c>
      <c r="K305" s="50">
        <f t="shared" si="117"/>
        <v>0</v>
      </c>
      <c r="L305" s="44">
        <f t="shared" si="117"/>
        <v>0</v>
      </c>
      <c r="M305" s="44">
        <f t="shared" si="117"/>
        <v>2370</v>
      </c>
      <c r="N305" s="44">
        <f t="shared" si="117"/>
        <v>32359411.829999998</v>
      </c>
      <c r="O305" s="44">
        <f t="shared" si="117"/>
        <v>0</v>
      </c>
      <c r="P305" s="44">
        <f t="shared" si="117"/>
        <v>0</v>
      </c>
      <c r="Q305" s="44">
        <f t="shared" si="117"/>
        <v>0</v>
      </c>
      <c r="R305" s="44">
        <f t="shared" si="117"/>
        <v>0</v>
      </c>
      <c r="S305" s="44">
        <f t="shared" si="117"/>
        <v>0</v>
      </c>
      <c r="T305" s="44">
        <f t="shared" si="117"/>
        <v>0</v>
      </c>
      <c r="U305" s="44">
        <f t="shared" si="117"/>
        <v>0</v>
      </c>
      <c r="V305" s="44">
        <f t="shared" si="117"/>
        <v>0</v>
      </c>
      <c r="W305" s="44">
        <f t="shared" si="117"/>
        <v>0</v>
      </c>
      <c r="X305" s="44">
        <f t="shared" si="117"/>
        <v>450000</v>
      </c>
      <c r="Y305" s="44">
        <f t="shared" si="117"/>
        <v>485391.17000000004</v>
      </c>
      <c r="Z305" s="44">
        <f t="shared" si="117"/>
        <v>0</v>
      </c>
      <c r="AA305" s="38" t="s">
        <v>501</v>
      </c>
      <c r="AB305" s="38" t="s">
        <v>501</v>
      </c>
      <c r="AC305" s="38" t="s">
        <v>501</v>
      </c>
    </row>
    <row r="306" spans="1:29" x14ac:dyDescent="0.3">
      <c r="A306">
        <v>1</v>
      </c>
      <c r="B306" s="40">
        <f>SUBTOTAL(9,$A$182:A306)</f>
        <v>98</v>
      </c>
      <c r="C306" s="46" t="s">
        <v>358</v>
      </c>
      <c r="D306" s="36">
        <f t="shared" ref="D306:D307" si="118">E306+F306+G306+H306+I306+J306+L306+N306+P306+R306+T306+U306+V306+W306+Y306+Z306+X306</f>
        <v>22342338</v>
      </c>
      <c r="E306" s="56">
        <v>0</v>
      </c>
      <c r="F306" s="56">
        <v>0</v>
      </c>
      <c r="G306" s="56">
        <v>0</v>
      </c>
      <c r="H306" s="56">
        <v>0</v>
      </c>
      <c r="I306" s="56">
        <v>0</v>
      </c>
      <c r="J306" s="56">
        <v>0</v>
      </c>
      <c r="K306" s="57">
        <v>0</v>
      </c>
      <c r="L306" s="56">
        <v>0</v>
      </c>
      <c r="M306" s="44">
        <v>1760</v>
      </c>
      <c r="N306" s="44">
        <v>21765850.25</v>
      </c>
      <c r="O306" s="56">
        <v>0</v>
      </c>
      <c r="P306" s="56">
        <v>0</v>
      </c>
      <c r="Q306" s="44">
        <v>0</v>
      </c>
      <c r="R306" s="44">
        <v>0</v>
      </c>
      <c r="S306" s="48">
        <v>0</v>
      </c>
      <c r="T306" s="48">
        <v>0</v>
      </c>
      <c r="U306" s="48">
        <v>0</v>
      </c>
      <c r="V306" s="48">
        <v>0</v>
      </c>
      <c r="W306" s="48">
        <v>0</v>
      </c>
      <c r="X306" s="48">
        <v>250000</v>
      </c>
      <c r="Y306" s="48">
        <f t="shared" ref="Y306:Y307" si="119">ROUND(N306*1.5%,2)</f>
        <v>326487.75</v>
      </c>
      <c r="Z306" s="48">
        <v>0</v>
      </c>
      <c r="AA306" s="45">
        <v>2027</v>
      </c>
      <c r="AB306" s="45">
        <v>2027</v>
      </c>
      <c r="AC306" s="45">
        <v>2027</v>
      </c>
    </row>
    <row r="307" spans="1:29" x14ac:dyDescent="0.3">
      <c r="A307">
        <v>1</v>
      </c>
      <c r="B307" s="40">
        <f>SUBTOTAL(9,$A$182:A307)</f>
        <v>99</v>
      </c>
      <c r="C307" s="46" t="s">
        <v>359</v>
      </c>
      <c r="D307" s="36">
        <f t="shared" si="118"/>
        <v>10952465</v>
      </c>
      <c r="E307" s="56">
        <v>0</v>
      </c>
      <c r="F307" s="56">
        <v>0</v>
      </c>
      <c r="G307" s="56">
        <v>0</v>
      </c>
      <c r="H307" s="56">
        <v>0</v>
      </c>
      <c r="I307" s="56">
        <v>0</v>
      </c>
      <c r="J307" s="56">
        <v>0</v>
      </c>
      <c r="K307" s="57">
        <v>0</v>
      </c>
      <c r="L307" s="56">
        <v>0</v>
      </c>
      <c r="M307" s="44">
        <v>610</v>
      </c>
      <c r="N307" s="44">
        <v>10593561.58</v>
      </c>
      <c r="O307" s="56">
        <v>0</v>
      </c>
      <c r="P307" s="56">
        <v>0</v>
      </c>
      <c r="Q307" s="44">
        <v>0</v>
      </c>
      <c r="R307" s="44">
        <v>0</v>
      </c>
      <c r="S307" s="48">
        <v>0</v>
      </c>
      <c r="T307" s="48">
        <v>0</v>
      </c>
      <c r="U307" s="48">
        <v>0</v>
      </c>
      <c r="V307" s="48">
        <v>0</v>
      </c>
      <c r="W307" s="48">
        <v>0</v>
      </c>
      <c r="X307" s="48">
        <v>200000</v>
      </c>
      <c r="Y307" s="48">
        <f t="shared" si="119"/>
        <v>158903.42000000001</v>
      </c>
      <c r="Z307" s="48">
        <v>0</v>
      </c>
      <c r="AA307" s="45">
        <v>2027</v>
      </c>
      <c r="AB307" s="45">
        <v>2027</v>
      </c>
      <c r="AC307" s="45">
        <v>2027</v>
      </c>
    </row>
    <row r="308" spans="1:29" x14ac:dyDescent="0.3">
      <c r="B308" s="34" t="s">
        <v>273</v>
      </c>
      <c r="C308" s="34"/>
      <c r="D308" s="7">
        <f>D309</f>
        <v>13374774.17</v>
      </c>
      <c r="E308" s="48">
        <f t="shared" ref="E308:Z308" si="120">E309</f>
        <v>0</v>
      </c>
      <c r="F308" s="48">
        <f t="shared" si="120"/>
        <v>0</v>
      </c>
      <c r="G308" s="48">
        <f t="shared" si="120"/>
        <v>0</v>
      </c>
      <c r="H308" s="48">
        <f t="shared" si="120"/>
        <v>0</v>
      </c>
      <c r="I308" s="48">
        <f t="shared" si="120"/>
        <v>0</v>
      </c>
      <c r="J308" s="48">
        <f t="shared" si="120"/>
        <v>0</v>
      </c>
      <c r="K308" s="49">
        <f t="shared" si="120"/>
        <v>0</v>
      </c>
      <c r="L308" s="48">
        <f t="shared" si="120"/>
        <v>0</v>
      </c>
      <c r="M308" s="48">
        <f t="shared" si="120"/>
        <v>1090</v>
      </c>
      <c r="N308" s="48">
        <f t="shared" si="120"/>
        <v>12980073.07</v>
      </c>
      <c r="O308" s="48">
        <f t="shared" si="120"/>
        <v>0</v>
      </c>
      <c r="P308" s="48">
        <f t="shared" si="120"/>
        <v>0</v>
      </c>
      <c r="Q308" s="48">
        <f t="shared" si="120"/>
        <v>0</v>
      </c>
      <c r="R308" s="48">
        <f t="shared" si="120"/>
        <v>0</v>
      </c>
      <c r="S308" s="48">
        <f t="shared" si="120"/>
        <v>0</v>
      </c>
      <c r="T308" s="48">
        <f t="shared" si="120"/>
        <v>0</v>
      </c>
      <c r="U308" s="48">
        <f t="shared" si="120"/>
        <v>0</v>
      </c>
      <c r="V308" s="48">
        <f t="shared" si="120"/>
        <v>0</v>
      </c>
      <c r="W308" s="48">
        <f t="shared" si="120"/>
        <v>0</v>
      </c>
      <c r="X308" s="48">
        <f t="shared" si="120"/>
        <v>200000</v>
      </c>
      <c r="Y308" s="48">
        <f t="shared" si="120"/>
        <v>194701.1</v>
      </c>
      <c r="Z308" s="48">
        <f t="shared" si="120"/>
        <v>0</v>
      </c>
      <c r="AA308" s="38" t="s">
        <v>501</v>
      </c>
      <c r="AB308" s="38" t="s">
        <v>501</v>
      </c>
      <c r="AC308" s="38" t="s">
        <v>501</v>
      </c>
    </row>
    <row r="309" spans="1:29" x14ac:dyDescent="0.3">
      <c r="A309">
        <v>1</v>
      </c>
      <c r="B309" s="40">
        <f>SUBTOTAL(9,$A$182:A309)</f>
        <v>100</v>
      </c>
      <c r="C309" s="46" t="s">
        <v>271</v>
      </c>
      <c r="D309" s="44">
        <f>E309+F309+G309+H309+I309+J309+L309+N309+P309+R309+T309+U309+V309+W309+X309+Y309+Z309</f>
        <v>13374774.17</v>
      </c>
      <c r="E309" s="48">
        <v>0</v>
      </c>
      <c r="F309" s="48">
        <v>0</v>
      </c>
      <c r="G309" s="48">
        <v>0</v>
      </c>
      <c r="H309" s="48">
        <v>0</v>
      </c>
      <c r="I309" s="48">
        <v>0</v>
      </c>
      <c r="J309" s="48">
        <v>0</v>
      </c>
      <c r="K309" s="49">
        <v>0</v>
      </c>
      <c r="L309" s="48">
        <v>0</v>
      </c>
      <c r="M309" s="61">
        <v>1090</v>
      </c>
      <c r="N309" s="61">
        <v>12980073.07</v>
      </c>
      <c r="O309" s="48">
        <v>0</v>
      </c>
      <c r="P309" s="48">
        <v>0</v>
      </c>
      <c r="Q309" s="48">
        <v>0</v>
      </c>
      <c r="R309" s="48">
        <v>0</v>
      </c>
      <c r="S309" s="48">
        <v>0</v>
      </c>
      <c r="T309" s="48">
        <v>0</v>
      </c>
      <c r="U309" s="48">
        <v>0</v>
      </c>
      <c r="V309" s="48">
        <v>0</v>
      </c>
      <c r="W309" s="48">
        <v>0</v>
      </c>
      <c r="X309" s="61">
        <v>200000</v>
      </c>
      <c r="Y309" s="61">
        <f>ROUND(N309*1.5%,2)</f>
        <v>194701.1</v>
      </c>
      <c r="Z309" s="48">
        <v>0</v>
      </c>
      <c r="AA309" s="45">
        <v>2027</v>
      </c>
      <c r="AB309" s="45">
        <v>2027</v>
      </c>
      <c r="AC309" s="45">
        <v>2027</v>
      </c>
    </row>
    <row r="310" spans="1:29" x14ac:dyDescent="0.3">
      <c r="B310" s="34" t="s">
        <v>291</v>
      </c>
      <c r="C310" s="34"/>
      <c r="D310" s="7">
        <f>SUM(D311:D314)</f>
        <v>50950786.43</v>
      </c>
      <c r="E310" s="48">
        <f t="shared" ref="E310:Z310" si="121">SUM(E311:E314)</f>
        <v>0</v>
      </c>
      <c r="F310" s="48">
        <f t="shared" si="121"/>
        <v>0</v>
      </c>
      <c r="G310" s="48">
        <f t="shared" si="121"/>
        <v>0</v>
      </c>
      <c r="H310" s="48">
        <f t="shared" si="121"/>
        <v>0</v>
      </c>
      <c r="I310" s="48">
        <f t="shared" si="121"/>
        <v>0</v>
      </c>
      <c r="J310" s="48">
        <f t="shared" si="121"/>
        <v>0</v>
      </c>
      <c r="K310" s="49">
        <f t="shared" si="121"/>
        <v>0</v>
      </c>
      <c r="L310" s="48">
        <f t="shared" si="121"/>
        <v>0</v>
      </c>
      <c r="M310" s="48">
        <f t="shared" si="121"/>
        <v>3534.2200000000003</v>
      </c>
      <c r="N310" s="48">
        <f t="shared" si="121"/>
        <v>43757772.019999996</v>
      </c>
      <c r="O310" s="48">
        <f t="shared" si="121"/>
        <v>0</v>
      </c>
      <c r="P310" s="48">
        <f t="shared" si="121"/>
        <v>0</v>
      </c>
      <c r="Q310" s="48">
        <f t="shared" si="121"/>
        <v>508.56</v>
      </c>
      <c r="R310" s="48">
        <f t="shared" si="121"/>
        <v>5553347.6200000001</v>
      </c>
      <c r="S310" s="48">
        <f t="shared" si="121"/>
        <v>0</v>
      </c>
      <c r="T310" s="48">
        <f t="shared" si="121"/>
        <v>0</v>
      </c>
      <c r="U310" s="48">
        <f t="shared" si="121"/>
        <v>0</v>
      </c>
      <c r="V310" s="48">
        <f t="shared" si="121"/>
        <v>0</v>
      </c>
      <c r="W310" s="48">
        <f t="shared" si="121"/>
        <v>0</v>
      </c>
      <c r="X310" s="48">
        <f t="shared" si="121"/>
        <v>900000</v>
      </c>
      <c r="Y310" s="48">
        <f t="shared" si="121"/>
        <v>739666.78999999992</v>
      </c>
      <c r="Z310" s="48">
        <f t="shared" si="121"/>
        <v>0</v>
      </c>
      <c r="AA310" s="38" t="s">
        <v>501</v>
      </c>
      <c r="AB310" s="38" t="s">
        <v>501</v>
      </c>
      <c r="AC310" s="38" t="s">
        <v>501</v>
      </c>
    </row>
    <row r="311" spans="1:29" x14ac:dyDescent="0.3">
      <c r="A311">
        <v>1</v>
      </c>
      <c r="B311" s="40">
        <f>SUBTOTAL(9,$A$182:A311)</f>
        <v>101</v>
      </c>
      <c r="C311" s="46" t="s">
        <v>282</v>
      </c>
      <c r="D311" s="36">
        <f t="shared" ref="D311:D314" si="122">E311+F311+G311+H311+I311+J311+L311+N311+P311+R311+T311+U311+V311+W311+Y311+Z311+X311</f>
        <v>20716171</v>
      </c>
      <c r="E311" s="48">
        <v>0</v>
      </c>
      <c r="F311" s="48">
        <v>0</v>
      </c>
      <c r="G311" s="48">
        <v>0</v>
      </c>
      <c r="H311" s="48">
        <v>0</v>
      </c>
      <c r="I311" s="48">
        <v>0</v>
      </c>
      <c r="J311" s="48">
        <v>0</v>
      </c>
      <c r="K311" s="49">
        <v>0</v>
      </c>
      <c r="L311" s="48">
        <v>0</v>
      </c>
      <c r="M311" s="61">
        <v>1631.9</v>
      </c>
      <c r="N311" s="44">
        <v>20163715.27</v>
      </c>
      <c r="O311" s="48">
        <v>0</v>
      </c>
      <c r="P311" s="48">
        <v>0</v>
      </c>
      <c r="Q311" s="48">
        <v>0</v>
      </c>
      <c r="R311" s="48">
        <v>0</v>
      </c>
      <c r="S311" s="48">
        <v>0</v>
      </c>
      <c r="T311" s="48">
        <v>0</v>
      </c>
      <c r="U311" s="48">
        <v>0</v>
      </c>
      <c r="V311" s="48">
        <v>0</v>
      </c>
      <c r="W311" s="48">
        <v>0</v>
      </c>
      <c r="X311" s="48">
        <v>250000</v>
      </c>
      <c r="Y311" s="48">
        <f t="shared" ref="Y311:Y313" si="123">ROUND(N311*1.5%,2)</f>
        <v>302455.73</v>
      </c>
      <c r="Z311" s="48">
        <v>0</v>
      </c>
      <c r="AA311" s="45">
        <v>2027</v>
      </c>
      <c r="AB311" s="45">
        <v>2027</v>
      </c>
      <c r="AC311" s="45">
        <v>2027</v>
      </c>
    </row>
    <row r="312" spans="1:29" x14ac:dyDescent="0.3">
      <c r="A312">
        <v>1</v>
      </c>
      <c r="B312" s="40">
        <f>SUBTOTAL(9,$A$182:A312)</f>
        <v>102</v>
      </c>
      <c r="C312" s="46" t="s">
        <v>283</v>
      </c>
      <c r="D312" s="36">
        <f t="shared" si="122"/>
        <v>10917278.6</v>
      </c>
      <c r="E312" s="48">
        <v>0</v>
      </c>
      <c r="F312" s="48">
        <v>0</v>
      </c>
      <c r="G312" s="48">
        <v>0</v>
      </c>
      <c r="H312" s="48">
        <v>0</v>
      </c>
      <c r="I312" s="48">
        <v>0</v>
      </c>
      <c r="J312" s="48">
        <v>0</v>
      </c>
      <c r="K312" s="49">
        <v>0</v>
      </c>
      <c r="L312" s="48">
        <v>0</v>
      </c>
      <c r="M312" s="61">
        <v>860</v>
      </c>
      <c r="N312" s="44">
        <v>10558895.17</v>
      </c>
      <c r="O312" s="48">
        <v>0</v>
      </c>
      <c r="P312" s="48">
        <v>0</v>
      </c>
      <c r="Q312" s="48">
        <v>0</v>
      </c>
      <c r="R312" s="48">
        <v>0</v>
      </c>
      <c r="S312" s="48">
        <v>0</v>
      </c>
      <c r="T312" s="48">
        <v>0</v>
      </c>
      <c r="U312" s="48">
        <v>0</v>
      </c>
      <c r="V312" s="48">
        <v>0</v>
      </c>
      <c r="W312" s="48">
        <v>0</v>
      </c>
      <c r="X312" s="48">
        <v>200000</v>
      </c>
      <c r="Y312" s="48">
        <f t="shared" si="123"/>
        <v>158383.43</v>
      </c>
      <c r="Z312" s="48">
        <v>0</v>
      </c>
      <c r="AA312" s="45">
        <v>2027</v>
      </c>
      <c r="AB312" s="45">
        <v>2027</v>
      </c>
      <c r="AC312" s="45">
        <v>2027</v>
      </c>
    </row>
    <row r="313" spans="1:29" x14ac:dyDescent="0.3">
      <c r="A313">
        <v>1</v>
      </c>
      <c r="B313" s="40">
        <f>SUBTOTAL(9,$A$182:A313)</f>
        <v>103</v>
      </c>
      <c r="C313" s="46" t="s">
        <v>284</v>
      </c>
      <c r="D313" s="36">
        <f t="shared" si="122"/>
        <v>13480689</v>
      </c>
      <c r="E313" s="48">
        <v>0</v>
      </c>
      <c r="F313" s="48">
        <v>0</v>
      </c>
      <c r="G313" s="48">
        <v>0</v>
      </c>
      <c r="H313" s="48">
        <v>0</v>
      </c>
      <c r="I313" s="48">
        <v>0</v>
      </c>
      <c r="J313" s="48">
        <v>0</v>
      </c>
      <c r="K313" s="49">
        <v>0</v>
      </c>
      <c r="L313" s="48">
        <v>0</v>
      </c>
      <c r="M313" s="61">
        <v>1042.32</v>
      </c>
      <c r="N313" s="44">
        <v>13035161.58</v>
      </c>
      <c r="O313" s="48">
        <v>0</v>
      </c>
      <c r="P313" s="48">
        <v>0</v>
      </c>
      <c r="Q313" s="48">
        <v>0</v>
      </c>
      <c r="R313" s="48">
        <v>0</v>
      </c>
      <c r="S313" s="48">
        <v>0</v>
      </c>
      <c r="T313" s="48">
        <v>0</v>
      </c>
      <c r="U313" s="48">
        <v>0</v>
      </c>
      <c r="V313" s="48">
        <v>0</v>
      </c>
      <c r="W313" s="48">
        <v>0</v>
      </c>
      <c r="X313" s="48">
        <v>250000</v>
      </c>
      <c r="Y313" s="48">
        <f t="shared" si="123"/>
        <v>195527.42</v>
      </c>
      <c r="Z313" s="48">
        <v>0</v>
      </c>
      <c r="AA313" s="45">
        <v>2027</v>
      </c>
      <c r="AB313" s="45">
        <v>2027</v>
      </c>
      <c r="AC313" s="45">
        <v>2027</v>
      </c>
    </row>
    <row r="314" spans="1:29" x14ac:dyDescent="0.3">
      <c r="A314">
        <v>1</v>
      </c>
      <c r="B314" s="40">
        <f>SUBTOTAL(9,$A$182:A314)</f>
        <v>104</v>
      </c>
      <c r="C314" s="46" t="s">
        <v>285</v>
      </c>
      <c r="D314" s="36">
        <f t="shared" si="122"/>
        <v>5836647.8300000001</v>
      </c>
      <c r="E314" s="48">
        <v>0</v>
      </c>
      <c r="F314" s="48">
        <v>0</v>
      </c>
      <c r="G314" s="48">
        <v>0</v>
      </c>
      <c r="H314" s="48">
        <v>0</v>
      </c>
      <c r="I314" s="48">
        <v>0</v>
      </c>
      <c r="J314" s="48">
        <v>0</v>
      </c>
      <c r="K314" s="49">
        <v>0</v>
      </c>
      <c r="L314" s="48">
        <v>0</v>
      </c>
      <c r="M314" s="61">
        <v>0</v>
      </c>
      <c r="N314" s="44">
        <v>0</v>
      </c>
      <c r="O314" s="48">
        <v>0</v>
      </c>
      <c r="P314" s="48">
        <v>0</v>
      </c>
      <c r="Q314" s="61">
        <v>508.56</v>
      </c>
      <c r="R314" s="44">
        <v>5553347.6200000001</v>
      </c>
      <c r="S314" s="48">
        <v>0</v>
      </c>
      <c r="T314" s="48">
        <v>0</v>
      </c>
      <c r="U314" s="48">
        <v>0</v>
      </c>
      <c r="V314" s="48">
        <v>0</v>
      </c>
      <c r="W314" s="48">
        <v>0</v>
      </c>
      <c r="X314" s="48">
        <v>200000</v>
      </c>
      <c r="Y314" s="48">
        <f>ROUND(R314*1.5%,2)</f>
        <v>83300.210000000006</v>
      </c>
      <c r="Z314" s="48">
        <v>0</v>
      </c>
      <c r="AA314" s="45">
        <v>2027</v>
      </c>
      <c r="AB314" s="45">
        <v>2027</v>
      </c>
      <c r="AC314" s="45">
        <v>2027</v>
      </c>
    </row>
    <row r="315" spans="1:29" x14ac:dyDescent="0.3">
      <c r="B315" s="34" t="s">
        <v>302</v>
      </c>
      <c r="C315" s="34"/>
      <c r="D315" s="7">
        <f>D316</f>
        <v>14582056.690000001</v>
      </c>
      <c r="E315" s="48">
        <f t="shared" ref="E315:Z315" si="124">E316</f>
        <v>0</v>
      </c>
      <c r="F315" s="48">
        <f t="shared" si="124"/>
        <v>0</v>
      </c>
      <c r="G315" s="48">
        <f t="shared" si="124"/>
        <v>0</v>
      </c>
      <c r="H315" s="48">
        <f t="shared" si="124"/>
        <v>0</v>
      </c>
      <c r="I315" s="48">
        <f t="shared" si="124"/>
        <v>0</v>
      </c>
      <c r="J315" s="48">
        <f t="shared" si="124"/>
        <v>0</v>
      </c>
      <c r="K315" s="49">
        <f t="shared" si="124"/>
        <v>0</v>
      </c>
      <c r="L315" s="48">
        <f t="shared" si="124"/>
        <v>0</v>
      </c>
      <c r="M315" s="48">
        <f t="shared" si="124"/>
        <v>1148.69</v>
      </c>
      <c r="N315" s="48">
        <f t="shared" si="124"/>
        <v>14169513.98</v>
      </c>
      <c r="O315" s="48">
        <f t="shared" si="124"/>
        <v>0</v>
      </c>
      <c r="P315" s="48">
        <f t="shared" si="124"/>
        <v>0</v>
      </c>
      <c r="Q315" s="48">
        <f t="shared" si="124"/>
        <v>0</v>
      </c>
      <c r="R315" s="48">
        <f t="shared" si="124"/>
        <v>0</v>
      </c>
      <c r="S315" s="48">
        <f t="shared" si="124"/>
        <v>0</v>
      </c>
      <c r="T315" s="48">
        <f t="shared" si="124"/>
        <v>0</v>
      </c>
      <c r="U315" s="48">
        <f t="shared" si="124"/>
        <v>0</v>
      </c>
      <c r="V315" s="48">
        <f t="shared" si="124"/>
        <v>0</v>
      </c>
      <c r="W315" s="48">
        <f t="shared" si="124"/>
        <v>0</v>
      </c>
      <c r="X315" s="48">
        <f t="shared" si="124"/>
        <v>200000</v>
      </c>
      <c r="Y315" s="48">
        <f t="shared" si="124"/>
        <v>212542.71</v>
      </c>
      <c r="Z315" s="48">
        <f t="shared" si="124"/>
        <v>0</v>
      </c>
      <c r="AA315" s="38" t="s">
        <v>501</v>
      </c>
      <c r="AB315" s="38" t="s">
        <v>501</v>
      </c>
      <c r="AC315" s="38" t="s">
        <v>501</v>
      </c>
    </row>
    <row r="316" spans="1:29" x14ac:dyDescent="0.3">
      <c r="A316">
        <v>1</v>
      </c>
      <c r="B316" s="40">
        <f>SUBTOTAL(9,$A$182:A316)</f>
        <v>105</v>
      </c>
      <c r="C316" s="46" t="s">
        <v>303</v>
      </c>
      <c r="D316" s="36">
        <f>E316+F316+G316+H316+I316+J316+L316+N316+P316+R316+T316+U316+V316+W316+Y316+Z316+X316</f>
        <v>14582056.690000001</v>
      </c>
      <c r="E316" s="48">
        <v>0</v>
      </c>
      <c r="F316" s="48">
        <v>0</v>
      </c>
      <c r="G316" s="48">
        <v>0</v>
      </c>
      <c r="H316" s="48">
        <v>0</v>
      </c>
      <c r="I316" s="48">
        <v>0</v>
      </c>
      <c r="J316" s="48">
        <v>0</v>
      </c>
      <c r="K316" s="49">
        <v>0</v>
      </c>
      <c r="L316" s="48">
        <v>0</v>
      </c>
      <c r="M316" s="44">
        <v>1148.69</v>
      </c>
      <c r="N316" s="44">
        <v>14169513.98</v>
      </c>
      <c r="O316" s="48">
        <v>0</v>
      </c>
      <c r="P316" s="48">
        <v>0</v>
      </c>
      <c r="Q316" s="48">
        <v>0</v>
      </c>
      <c r="R316" s="48">
        <v>0</v>
      </c>
      <c r="S316" s="48">
        <v>0</v>
      </c>
      <c r="T316" s="48">
        <v>0</v>
      </c>
      <c r="U316" s="48">
        <v>0</v>
      </c>
      <c r="V316" s="48">
        <v>0</v>
      </c>
      <c r="W316" s="48">
        <v>0</v>
      </c>
      <c r="X316" s="48">
        <v>200000</v>
      </c>
      <c r="Y316" s="48">
        <f>ROUND(N316*1.5%,2)</f>
        <v>212542.71</v>
      </c>
      <c r="Z316" s="48">
        <v>0</v>
      </c>
      <c r="AA316" s="45">
        <v>2027</v>
      </c>
      <c r="AB316" s="45">
        <v>2027</v>
      </c>
      <c r="AC316" s="45">
        <v>2027</v>
      </c>
    </row>
    <row r="317" spans="1:29" x14ac:dyDescent="0.3">
      <c r="B317" s="34" t="s">
        <v>304</v>
      </c>
      <c r="C317" s="34"/>
      <c r="D317" s="7">
        <f>D318</f>
        <v>2009595.8399999999</v>
      </c>
      <c r="E317" s="48">
        <f t="shared" ref="E317:Z317" si="125">E318</f>
        <v>0</v>
      </c>
      <c r="F317" s="48">
        <f t="shared" si="125"/>
        <v>0</v>
      </c>
      <c r="G317" s="48">
        <f t="shared" si="125"/>
        <v>0</v>
      </c>
      <c r="H317" s="48">
        <f t="shared" si="125"/>
        <v>0</v>
      </c>
      <c r="I317" s="48">
        <f t="shared" si="125"/>
        <v>0</v>
      </c>
      <c r="J317" s="48">
        <f t="shared" si="125"/>
        <v>0</v>
      </c>
      <c r="K317" s="49">
        <f t="shared" si="125"/>
        <v>0</v>
      </c>
      <c r="L317" s="48">
        <f t="shared" si="125"/>
        <v>0</v>
      </c>
      <c r="M317" s="48">
        <f t="shared" si="125"/>
        <v>0</v>
      </c>
      <c r="N317" s="48">
        <f t="shared" si="125"/>
        <v>0</v>
      </c>
      <c r="O317" s="48">
        <f t="shared" si="125"/>
        <v>0</v>
      </c>
      <c r="P317" s="48">
        <f t="shared" si="125"/>
        <v>0</v>
      </c>
      <c r="Q317" s="48">
        <f t="shared" si="125"/>
        <v>0</v>
      </c>
      <c r="R317" s="48">
        <f t="shared" si="125"/>
        <v>0</v>
      </c>
      <c r="S317" s="48">
        <f t="shared" si="125"/>
        <v>0</v>
      </c>
      <c r="T317" s="48">
        <f t="shared" si="125"/>
        <v>0</v>
      </c>
      <c r="U317" s="48">
        <f t="shared" si="125"/>
        <v>0</v>
      </c>
      <c r="V317" s="48">
        <f t="shared" si="125"/>
        <v>0</v>
      </c>
      <c r="W317" s="48">
        <f t="shared" si="125"/>
        <v>1832114.13</v>
      </c>
      <c r="X317" s="48">
        <f t="shared" si="125"/>
        <v>150000</v>
      </c>
      <c r="Y317" s="48">
        <f t="shared" si="125"/>
        <v>27481.71</v>
      </c>
      <c r="Z317" s="48">
        <f t="shared" si="125"/>
        <v>0</v>
      </c>
      <c r="AA317" s="38" t="s">
        <v>501</v>
      </c>
      <c r="AB317" s="38" t="s">
        <v>501</v>
      </c>
      <c r="AC317" s="38" t="s">
        <v>501</v>
      </c>
    </row>
    <row r="318" spans="1:29" x14ac:dyDescent="0.3">
      <c r="A318">
        <v>1</v>
      </c>
      <c r="B318" s="40">
        <f>SUBTOTAL(9,$A$182:A318)</f>
        <v>106</v>
      </c>
      <c r="C318" s="46" t="s">
        <v>305</v>
      </c>
      <c r="D318" s="36">
        <f>E318+F318+G318+H318+I318+J318+L318+N318+P318+R318+T318+U318+V318+W318+Y318+Z318+X318</f>
        <v>2009595.8399999999</v>
      </c>
      <c r="E318" s="48">
        <v>0</v>
      </c>
      <c r="F318" s="48">
        <v>0</v>
      </c>
      <c r="G318" s="48">
        <v>0</v>
      </c>
      <c r="H318" s="48">
        <v>0</v>
      </c>
      <c r="I318" s="48">
        <v>0</v>
      </c>
      <c r="J318" s="48">
        <v>0</v>
      </c>
      <c r="K318" s="49">
        <v>0</v>
      </c>
      <c r="L318" s="48">
        <v>0</v>
      </c>
      <c r="M318" s="36">
        <v>0</v>
      </c>
      <c r="N318" s="44">
        <v>0</v>
      </c>
      <c r="O318" s="48">
        <v>0</v>
      </c>
      <c r="P318" s="48">
        <v>0</v>
      </c>
      <c r="Q318" s="48">
        <v>0</v>
      </c>
      <c r="R318" s="48">
        <v>0</v>
      </c>
      <c r="S318" s="48">
        <v>0</v>
      </c>
      <c r="T318" s="48">
        <v>0</v>
      </c>
      <c r="U318" s="48">
        <v>0</v>
      </c>
      <c r="V318" s="48">
        <v>0</v>
      </c>
      <c r="W318" s="44">
        <v>1832114.13</v>
      </c>
      <c r="X318" s="48">
        <v>150000</v>
      </c>
      <c r="Y318" s="48">
        <f>ROUND(W318*1.5%,2)</f>
        <v>27481.71</v>
      </c>
      <c r="Z318" s="48">
        <v>0</v>
      </c>
      <c r="AA318" s="45">
        <v>2027</v>
      </c>
      <c r="AB318" s="45">
        <v>2027</v>
      </c>
      <c r="AC318" s="45">
        <v>2027</v>
      </c>
    </row>
    <row r="319" spans="1:29" x14ac:dyDescent="0.3">
      <c r="B319" s="34" t="s">
        <v>297</v>
      </c>
      <c r="C319" s="34"/>
      <c r="D319" s="7">
        <f>SUM(D320:D321)</f>
        <v>14449259.609999999</v>
      </c>
      <c r="E319" s="48">
        <f t="shared" ref="E319:Z319" si="126">SUM(E320:E321)</f>
        <v>0</v>
      </c>
      <c r="F319" s="48">
        <f t="shared" si="126"/>
        <v>0</v>
      </c>
      <c r="G319" s="48">
        <f t="shared" si="126"/>
        <v>0</v>
      </c>
      <c r="H319" s="48">
        <f t="shared" si="126"/>
        <v>0</v>
      </c>
      <c r="I319" s="48">
        <f t="shared" si="126"/>
        <v>0</v>
      </c>
      <c r="J319" s="48">
        <f t="shared" si="126"/>
        <v>0</v>
      </c>
      <c r="K319" s="49">
        <f t="shared" si="126"/>
        <v>0</v>
      </c>
      <c r="L319" s="48">
        <f t="shared" si="126"/>
        <v>0</v>
      </c>
      <c r="M319" s="48">
        <f t="shared" si="126"/>
        <v>1010.6</v>
      </c>
      <c r="N319" s="48">
        <f t="shared" si="126"/>
        <v>13890896.169999998</v>
      </c>
      <c r="O319" s="48">
        <f t="shared" si="126"/>
        <v>0</v>
      </c>
      <c r="P319" s="48">
        <f t="shared" si="126"/>
        <v>0</v>
      </c>
      <c r="Q319" s="48">
        <f t="shared" si="126"/>
        <v>0</v>
      </c>
      <c r="R319" s="48">
        <f t="shared" si="126"/>
        <v>0</v>
      </c>
      <c r="S319" s="48">
        <f t="shared" si="126"/>
        <v>0</v>
      </c>
      <c r="T319" s="48">
        <f t="shared" si="126"/>
        <v>0</v>
      </c>
      <c r="U319" s="48">
        <f t="shared" si="126"/>
        <v>0</v>
      </c>
      <c r="V319" s="48">
        <f t="shared" si="126"/>
        <v>0</v>
      </c>
      <c r="W319" s="48">
        <f t="shared" si="126"/>
        <v>0</v>
      </c>
      <c r="X319" s="48">
        <f t="shared" si="126"/>
        <v>350000</v>
      </c>
      <c r="Y319" s="48">
        <f t="shared" si="126"/>
        <v>208363.44</v>
      </c>
      <c r="Z319" s="48">
        <f t="shared" si="126"/>
        <v>0</v>
      </c>
      <c r="AA319" s="38" t="s">
        <v>501</v>
      </c>
      <c r="AB319" s="38" t="s">
        <v>501</v>
      </c>
      <c r="AC319" s="38" t="s">
        <v>501</v>
      </c>
    </row>
    <row r="320" spans="1:29" x14ac:dyDescent="0.3">
      <c r="A320">
        <v>1</v>
      </c>
      <c r="B320" s="40">
        <f>SUBTOTAL(9,$A$182:A320)</f>
        <v>107</v>
      </c>
      <c r="C320" s="46" t="s">
        <v>306</v>
      </c>
      <c r="D320" s="36">
        <f t="shared" ref="D320:D321" si="127">E320+F320+G320+H320+I320+J320+L320+N320+P320+R320+T320+U320+V320+W320+Y320+Z320+X320</f>
        <v>5530096.8799999999</v>
      </c>
      <c r="E320" s="48">
        <v>0</v>
      </c>
      <c r="F320" s="48">
        <v>0</v>
      </c>
      <c r="G320" s="48">
        <v>0</v>
      </c>
      <c r="H320" s="48">
        <v>0</v>
      </c>
      <c r="I320" s="48">
        <v>0</v>
      </c>
      <c r="J320" s="48">
        <v>0</v>
      </c>
      <c r="K320" s="49">
        <v>0</v>
      </c>
      <c r="L320" s="48">
        <v>0</v>
      </c>
      <c r="M320" s="44">
        <v>308</v>
      </c>
      <c r="N320" s="44">
        <v>5300588.0599999996</v>
      </c>
      <c r="O320" s="48">
        <v>0</v>
      </c>
      <c r="P320" s="48">
        <v>0</v>
      </c>
      <c r="Q320" s="48">
        <v>0</v>
      </c>
      <c r="R320" s="48">
        <v>0</v>
      </c>
      <c r="S320" s="48">
        <v>0</v>
      </c>
      <c r="T320" s="48">
        <v>0</v>
      </c>
      <c r="U320" s="48">
        <v>0</v>
      </c>
      <c r="V320" s="48">
        <v>0</v>
      </c>
      <c r="W320" s="48">
        <v>0</v>
      </c>
      <c r="X320" s="48">
        <v>150000</v>
      </c>
      <c r="Y320" s="48">
        <f t="shared" ref="Y320:Y321" si="128">ROUND(N320*1.5%,2)</f>
        <v>79508.820000000007</v>
      </c>
      <c r="Z320" s="48">
        <v>0</v>
      </c>
      <c r="AA320" s="45">
        <v>2027</v>
      </c>
      <c r="AB320" s="45">
        <v>2027</v>
      </c>
      <c r="AC320" s="45">
        <v>2027</v>
      </c>
    </row>
    <row r="321" spans="1:29" x14ac:dyDescent="0.3">
      <c r="A321">
        <v>1</v>
      </c>
      <c r="B321" s="40">
        <f>SUBTOTAL(9,$A$182:A321)</f>
        <v>108</v>
      </c>
      <c r="C321" s="46" t="s">
        <v>307</v>
      </c>
      <c r="D321" s="36">
        <f t="shared" si="127"/>
        <v>8919162.7299999986</v>
      </c>
      <c r="E321" s="48">
        <v>0</v>
      </c>
      <c r="F321" s="48">
        <v>0</v>
      </c>
      <c r="G321" s="48">
        <v>0</v>
      </c>
      <c r="H321" s="48">
        <v>0</v>
      </c>
      <c r="I321" s="48">
        <v>0</v>
      </c>
      <c r="J321" s="48">
        <v>0</v>
      </c>
      <c r="K321" s="49">
        <v>0</v>
      </c>
      <c r="L321" s="48">
        <v>0</v>
      </c>
      <c r="M321" s="44">
        <v>702.6</v>
      </c>
      <c r="N321" s="44">
        <v>8590308.1099999994</v>
      </c>
      <c r="O321" s="48">
        <v>0</v>
      </c>
      <c r="P321" s="48">
        <v>0</v>
      </c>
      <c r="Q321" s="48">
        <v>0</v>
      </c>
      <c r="R321" s="48">
        <v>0</v>
      </c>
      <c r="S321" s="48">
        <v>0</v>
      </c>
      <c r="T321" s="48">
        <v>0</v>
      </c>
      <c r="U321" s="48">
        <v>0</v>
      </c>
      <c r="V321" s="48">
        <v>0</v>
      </c>
      <c r="W321" s="48">
        <v>0</v>
      </c>
      <c r="X321" s="48">
        <v>200000</v>
      </c>
      <c r="Y321" s="48">
        <f t="shared" si="128"/>
        <v>128854.62</v>
      </c>
      <c r="Z321" s="48">
        <v>0</v>
      </c>
      <c r="AA321" s="45">
        <v>2027</v>
      </c>
      <c r="AB321" s="45">
        <v>2027</v>
      </c>
      <c r="AC321" s="45">
        <v>2027</v>
      </c>
    </row>
    <row r="322" spans="1:29" x14ac:dyDescent="0.3">
      <c r="B322" s="34" t="s">
        <v>324</v>
      </c>
      <c r="C322" s="34"/>
      <c r="D322" s="7">
        <f>D323+D324</f>
        <v>21513820</v>
      </c>
      <c r="E322" s="48">
        <f t="shared" ref="E322:Z322" si="129">E323+E324</f>
        <v>0</v>
      </c>
      <c r="F322" s="48">
        <f t="shared" si="129"/>
        <v>0</v>
      </c>
      <c r="G322" s="48">
        <f t="shared" si="129"/>
        <v>0</v>
      </c>
      <c r="H322" s="48">
        <f t="shared" si="129"/>
        <v>0</v>
      </c>
      <c r="I322" s="48">
        <f t="shared" si="129"/>
        <v>0</v>
      </c>
      <c r="J322" s="48">
        <f t="shared" si="129"/>
        <v>0</v>
      </c>
      <c r="K322" s="49">
        <f t="shared" si="129"/>
        <v>0</v>
      </c>
      <c r="L322" s="48">
        <f t="shared" si="129"/>
        <v>0</v>
      </c>
      <c r="M322" s="48">
        <f t="shared" si="129"/>
        <v>2196</v>
      </c>
      <c r="N322" s="48">
        <f t="shared" si="129"/>
        <v>21195881.77</v>
      </c>
      <c r="O322" s="48">
        <f t="shared" si="129"/>
        <v>0</v>
      </c>
      <c r="P322" s="48">
        <f t="shared" si="129"/>
        <v>0</v>
      </c>
      <c r="Q322" s="48">
        <f t="shared" si="129"/>
        <v>0</v>
      </c>
      <c r="R322" s="48">
        <f t="shared" si="129"/>
        <v>0</v>
      </c>
      <c r="S322" s="48">
        <f t="shared" si="129"/>
        <v>0</v>
      </c>
      <c r="T322" s="48">
        <f t="shared" si="129"/>
        <v>0</v>
      </c>
      <c r="U322" s="48">
        <f t="shared" si="129"/>
        <v>0</v>
      </c>
      <c r="V322" s="48">
        <f t="shared" si="129"/>
        <v>0</v>
      </c>
      <c r="W322" s="48">
        <f t="shared" si="129"/>
        <v>0</v>
      </c>
      <c r="X322" s="48">
        <f t="shared" si="129"/>
        <v>0</v>
      </c>
      <c r="Y322" s="48">
        <f t="shared" si="129"/>
        <v>317938.23</v>
      </c>
      <c r="Z322" s="48">
        <f t="shared" si="129"/>
        <v>0</v>
      </c>
      <c r="AA322" s="38" t="s">
        <v>501</v>
      </c>
      <c r="AB322" s="38" t="s">
        <v>501</v>
      </c>
      <c r="AC322" s="38" t="s">
        <v>501</v>
      </c>
    </row>
    <row r="323" spans="1:29" x14ac:dyDescent="0.3">
      <c r="A323">
        <v>1</v>
      </c>
      <c r="B323" s="40">
        <f>SUBTOTAL(9,$A$182:A323)</f>
        <v>109</v>
      </c>
      <c r="C323" s="46" t="s">
        <v>317</v>
      </c>
      <c r="D323" s="36">
        <f t="shared" ref="D323:D324" si="130">E323+F323+G323+H323+I323+J323+L323+N323+P323+R323+T323+U323+V323+W323+Y323+Z323+X323</f>
        <v>10000000</v>
      </c>
      <c r="E323" s="48">
        <v>0</v>
      </c>
      <c r="F323" s="48">
        <v>0</v>
      </c>
      <c r="G323" s="48">
        <v>0</v>
      </c>
      <c r="H323" s="48">
        <v>0</v>
      </c>
      <c r="I323" s="48">
        <v>0</v>
      </c>
      <c r="J323" s="48">
        <v>0</v>
      </c>
      <c r="K323" s="49">
        <v>0</v>
      </c>
      <c r="L323" s="48">
        <v>0</v>
      </c>
      <c r="M323" s="44">
        <v>1188</v>
      </c>
      <c r="N323" s="44">
        <v>9852216.75</v>
      </c>
      <c r="O323" s="48">
        <v>0</v>
      </c>
      <c r="P323" s="48">
        <v>0</v>
      </c>
      <c r="Q323" s="48">
        <v>0</v>
      </c>
      <c r="R323" s="48">
        <v>0</v>
      </c>
      <c r="S323" s="48">
        <v>0</v>
      </c>
      <c r="T323" s="48">
        <v>0</v>
      </c>
      <c r="U323" s="48">
        <v>0</v>
      </c>
      <c r="V323" s="48">
        <v>0</v>
      </c>
      <c r="W323" s="48">
        <v>0</v>
      </c>
      <c r="X323" s="48">
        <v>0</v>
      </c>
      <c r="Y323" s="48">
        <f t="shared" ref="Y323:Y324" si="131">ROUND(N323*1.5%,2)</f>
        <v>147783.25</v>
      </c>
      <c r="Z323" s="48">
        <v>0</v>
      </c>
      <c r="AA323" s="38" t="s">
        <v>504</v>
      </c>
      <c r="AB323" s="45">
        <v>2027</v>
      </c>
      <c r="AC323" s="45">
        <v>2027</v>
      </c>
    </row>
    <row r="324" spans="1:29" x14ac:dyDescent="0.3">
      <c r="A324">
        <v>1</v>
      </c>
      <c r="B324" s="40">
        <f>SUBTOTAL(9,$A$182:A324)</f>
        <v>110</v>
      </c>
      <c r="C324" s="46" t="s">
        <v>318</v>
      </c>
      <c r="D324" s="36">
        <f t="shared" si="130"/>
        <v>11513820</v>
      </c>
      <c r="E324" s="48">
        <v>0</v>
      </c>
      <c r="F324" s="48">
        <v>0</v>
      </c>
      <c r="G324" s="48">
        <v>0</v>
      </c>
      <c r="H324" s="48">
        <v>0</v>
      </c>
      <c r="I324" s="48">
        <v>0</v>
      </c>
      <c r="J324" s="48">
        <v>0</v>
      </c>
      <c r="K324" s="49">
        <v>0</v>
      </c>
      <c r="L324" s="48">
        <v>0</v>
      </c>
      <c r="M324" s="44">
        <v>1008</v>
      </c>
      <c r="N324" s="44">
        <v>11343665.02</v>
      </c>
      <c r="O324" s="48">
        <v>0</v>
      </c>
      <c r="P324" s="48">
        <v>0</v>
      </c>
      <c r="Q324" s="48">
        <v>0</v>
      </c>
      <c r="R324" s="48">
        <v>0</v>
      </c>
      <c r="S324" s="48">
        <v>0</v>
      </c>
      <c r="T324" s="48">
        <v>0</v>
      </c>
      <c r="U324" s="48">
        <v>0</v>
      </c>
      <c r="V324" s="48">
        <v>0</v>
      </c>
      <c r="W324" s="48">
        <v>0</v>
      </c>
      <c r="X324" s="48">
        <v>0</v>
      </c>
      <c r="Y324" s="48">
        <f t="shared" si="131"/>
        <v>170154.98</v>
      </c>
      <c r="Z324" s="48">
        <v>0</v>
      </c>
      <c r="AA324" s="38" t="s">
        <v>504</v>
      </c>
      <c r="AB324" s="45">
        <v>2027</v>
      </c>
      <c r="AC324" s="45">
        <v>2027</v>
      </c>
    </row>
    <row r="325" spans="1:29" x14ac:dyDescent="0.3">
      <c r="B325" s="34" t="s">
        <v>334</v>
      </c>
      <c r="C325" s="34"/>
      <c r="D325" s="7">
        <f>D326</f>
        <v>20962927.559999999</v>
      </c>
      <c r="E325" s="48">
        <f t="shared" ref="E325:Z325" si="132">E326</f>
        <v>0</v>
      </c>
      <c r="F325" s="48">
        <f t="shared" si="132"/>
        <v>0</v>
      </c>
      <c r="G325" s="48">
        <f t="shared" si="132"/>
        <v>0</v>
      </c>
      <c r="H325" s="48">
        <f t="shared" si="132"/>
        <v>0</v>
      </c>
      <c r="I325" s="48">
        <f t="shared" si="132"/>
        <v>0</v>
      </c>
      <c r="J325" s="48">
        <f t="shared" si="132"/>
        <v>0</v>
      </c>
      <c r="K325" s="49">
        <f t="shared" si="132"/>
        <v>0</v>
      </c>
      <c r="L325" s="48">
        <f t="shared" si="132"/>
        <v>0</v>
      </c>
      <c r="M325" s="48">
        <f t="shared" si="132"/>
        <v>1746</v>
      </c>
      <c r="N325" s="48">
        <f t="shared" si="132"/>
        <v>20456086.27</v>
      </c>
      <c r="O325" s="48">
        <f t="shared" si="132"/>
        <v>0</v>
      </c>
      <c r="P325" s="48">
        <f t="shared" si="132"/>
        <v>0</v>
      </c>
      <c r="Q325" s="48">
        <f t="shared" si="132"/>
        <v>0</v>
      </c>
      <c r="R325" s="48">
        <f t="shared" si="132"/>
        <v>0</v>
      </c>
      <c r="S325" s="48">
        <f t="shared" si="132"/>
        <v>0</v>
      </c>
      <c r="T325" s="48">
        <f t="shared" si="132"/>
        <v>0</v>
      </c>
      <c r="U325" s="48">
        <f t="shared" si="132"/>
        <v>0</v>
      </c>
      <c r="V325" s="48">
        <f t="shared" si="132"/>
        <v>0</v>
      </c>
      <c r="W325" s="48">
        <f t="shared" si="132"/>
        <v>0</v>
      </c>
      <c r="X325" s="48">
        <f t="shared" si="132"/>
        <v>200000</v>
      </c>
      <c r="Y325" s="48">
        <f t="shared" si="132"/>
        <v>306841.28999999998</v>
      </c>
      <c r="Z325" s="48">
        <f t="shared" si="132"/>
        <v>0</v>
      </c>
      <c r="AA325" s="38" t="s">
        <v>501</v>
      </c>
      <c r="AB325" s="38" t="s">
        <v>501</v>
      </c>
      <c r="AC325" s="38" t="s">
        <v>501</v>
      </c>
    </row>
    <row r="326" spans="1:29" x14ac:dyDescent="0.3">
      <c r="A326">
        <v>1</v>
      </c>
      <c r="B326" s="40">
        <f>SUBTOTAL(9,$A$182:A326)</f>
        <v>111</v>
      </c>
      <c r="C326" s="46" t="s">
        <v>332</v>
      </c>
      <c r="D326" s="36">
        <f>E326+F326+G326+H326+I326+J326+L326+N326+P326+R326+T326+U326+V326+W326+Y326+Z326+X326</f>
        <v>20962927.559999999</v>
      </c>
      <c r="E326" s="48">
        <v>0</v>
      </c>
      <c r="F326" s="48">
        <v>0</v>
      </c>
      <c r="G326" s="48">
        <v>0</v>
      </c>
      <c r="H326" s="48">
        <v>0</v>
      </c>
      <c r="I326" s="48">
        <v>0</v>
      </c>
      <c r="J326" s="48">
        <v>0</v>
      </c>
      <c r="K326" s="49">
        <v>0</v>
      </c>
      <c r="L326" s="48">
        <v>0</v>
      </c>
      <c r="M326" s="36">
        <v>1746</v>
      </c>
      <c r="N326" s="44">
        <v>20456086.27</v>
      </c>
      <c r="O326" s="48">
        <v>0</v>
      </c>
      <c r="P326" s="48">
        <v>0</v>
      </c>
      <c r="Q326" s="48">
        <v>0</v>
      </c>
      <c r="R326" s="48">
        <v>0</v>
      </c>
      <c r="S326" s="48">
        <v>0</v>
      </c>
      <c r="T326" s="48">
        <v>0</v>
      </c>
      <c r="U326" s="48">
        <v>0</v>
      </c>
      <c r="V326" s="48">
        <v>0</v>
      </c>
      <c r="W326" s="48">
        <v>0</v>
      </c>
      <c r="X326" s="48">
        <v>200000</v>
      </c>
      <c r="Y326" s="48">
        <f>ROUND(N326*1.5%,2)</f>
        <v>306841.28999999998</v>
      </c>
      <c r="Z326" s="48">
        <v>0</v>
      </c>
      <c r="AA326" s="45">
        <v>2027</v>
      </c>
      <c r="AB326" s="45">
        <v>2027</v>
      </c>
      <c r="AC326" s="45">
        <v>2027</v>
      </c>
    </row>
    <row r="327" spans="1:29" x14ac:dyDescent="0.3">
      <c r="B327" s="34" t="s">
        <v>607</v>
      </c>
      <c r="C327" s="35"/>
      <c r="D327" s="36">
        <f>D328+D364+D358+D379+D391+D393+D401+D404+D409+D406+D411+D413+D417+D419+D421+D424+D426+D428+D432+D430+D438+D442+D440+D444+D446+D448+D450+D452+D454+D456+D458+D460+D465+D467+D469+D471+D473+D479+D481+D485+D487+D489+D491+D493+D495+D497</f>
        <v>1428018445.0599997</v>
      </c>
      <c r="E327" s="36">
        <f t="shared" ref="E327:Z327" si="133">E328+E364+E358+E379+E391+E393+E401+E404+E409+E406+E411+E413+E417+E419+E421+E424+E426+E428+E432+E430+E438+E442+E440+E444+E446+E448+E450+E452+E454+E456+E458+E460+E465+E467+E469+E471+E473+E479+E481+E485+E487+E489+E491+E493+E495+E497</f>
        <v>365546.55</v>
      </c>
      <c r="F327" s="36">
        <f t="shared" si="133"/>
        <v>0</v>
      </c>
      <c r="G327" s="36">
        <f t="shared" si="133"/>
        <v>1641243.74</v>
      </c>
      <c r="H327" s="36">
        <f t="shared" si="133"/>
        <v>2380408.96</v>
      </c>
      <c r="I327" s="36">
        <f t="shared" si="133"/>
        <v>0</v>
      </c>
      <c r="J327" s="36">
        <f t="shared" si="133"/>
        <v>0</v>
      </c>
      <c r="K327" s="37">
        <f t="shared" si="133"/>
        <v>16</v>
      </c>
      <c r="L327" s="36">
        <f t="shared" si="133"/>
        <v>63598533.370000005</v>
      </c>
      <c r="M327" s="36">
        <f t="shared" si="133"/>
        <v>99221.387589999984</v>
      </c>
      <c r="N327" s="36">
        <f t="shared" si="133"/>
        <v>1256228005.0699997</v>
      </c>
      <c r="O327" s="36">
        <f t="shared" si="133"/>
        <v>0</v>
      </c>
      <c r="P327" s="36">
        <f t="shared" si="133"/>
        <v>0</v>
      </c>
      <c r="Q327" s="36">
        <f t="shared" si="133"/>
        <v>4405.96</v>
      </c>
      <c r="R327" s="36">
        <f t="shared" si="133"/>
        <v>47167349.090000004</v>
      </c>
      <c r="S327" s="36">
        <f t="shared" si="133"/>
        <v>0</v>
      </c>
      <c r="T327" s="36">
        <f t="shared" si="133"/>
        <v>0</v>
      </c>
      <c r="U327" s="36">
        <f t="shared" si="133"/>
        <v>7409370.6399999997</v>
      </c>
      <c r="V327" s="36">
        <f t="shared" si="133"/>
        <v>0</v>
      </c>
      <c r="W327" s="36">
        <f t="shared" si="133"/>
        <v>0</v>
      </c>
      <c r="X327" s="36">
        <f t="shared" si="133"/>
        <v>26380000</v>
      </c>
      <c r="Y327" s="36">
        <f t="shared" si="133"/>
        <v>22727987.640000001</v>
      </c>
      <c r="Z327" s="36">
        <f t="shared" si="133"/>
        <v>120000</v>
      </c>
      <c r="AA327" s="38" t="s">
        <v>501</v>
      </c>
      <c r="AB327" s="38" t="s">
        <v>501</v>
      </c>
      <c r="AC327" s="38" t="s">
        <v>501</v>
      </c>
    </row>
    <row r="328" spans="1:29" x14ac:dyDescent="0.3">
      <c r="B328" s="34" t="s">
        <v>492</v>
      </c>
      <c r="C328" s="35"/>
      <c r="D328" s="36">
        <f t="shared" ref="D328:Z328" si="134">SUM(D329:D357)</f>
        <v>332509168.04000002</v>
      </c>
      <c r="E328" s="36">
        <f t="shared" si="134"/>
        <v>0</v>
      </c>
      <c r="F328" s="36">
        <f t="shared" si="134"/>
        <v>0</v>
      </c>
      <c r="G328" s="36">
        <f t="shared" si="134"/>
        <v>0</v>
      </c>
      <c r="H328" s="36">
        <f t="shared" si="134"/>
        <v>0</v>
      </c>
      <c r="I328" s="36">
        <f t="shared" si="134"/>
        <v>0</v>
      </c>
      <c r="J328" s="36">
        <f t="shared" si="134"/>
        <v>0</v>
      </c>
      <c r="K328" s="37">
        <f t="shared" si="134"/>
        <v>5</v>
      </c>
      <c r="L328" s="36">
        <f t="shared" si="134"/>
        <v>19464448.140000001</v>
      </c>
      <c r="M328" s="36">
        <f t="shared" si="134"/>
        <v>21293.66</v>
      </c>
      <c r="N328" s="36">
        <f t="shared" si="134"/>
        <v>257254128.33999997</v>
      </c>
      <c r="O328" s="36">
        <f t="shared" si="134"/>
        <v>0</v>
      </c>
      <c r="P328" s="36">
        <f t="shared" si="134"/>
        <v>0</v>
      </c>
      <c r="Q328" s="36">
        <f t="shared" si="134"/>
        <v>4018.96</v>
      </c>
      <c r="R328" s="36">
        <f t="shared" si="134"/>
        <v>42988849.420000002</v>
      </c>
      <c r="S328" s="36">
        <f t="shared" si="134"/>
        <v>0</v>
      </c>
      <c r="T328" s="36">
        <f t="shared" si="134"/>
        <v>0</v>
      </c>
      <c r="U328" s="36">
        <f t="shared" si="134"/>
        <v>0</v>
      </c>
      <c r="V328" s="36">
        <f t="shared" si="134"/>
        <v>0</v>
      </c>
      <c r="W328" s="36">
        <f t="shared" si="134"/>
        <v>0</v>
      </c>
      <c r="X328" s="36">
        <f t="shared" si="134"/>
        <v>5960000</v>
      </c>
      <c r="Y328" s="36">
        <f t="shared" si="134"/>
        <v>6841742.1400000006</v>
      </c>
      <c r="Z328" s="36">
        <f t="shared" si="134"/>
        <v>0</v>
      </c>
      <c r="AA328" s="38" t="s">
        <v>501</v>
      </c>
      <c r="AB328" s="38" t="s">
        <v>501</v>
      </c>
      <c r="AC328" s="38" t="s">
        <v>501</v>
      </c>
    </row>
    <row r="329" spans="1:29" x14ac:dyDescent="0.25">
      <c r="A329">
        <v>1</v>
      </c>
      <c r="B329" s="40">
        <f>SUBTOTAL(9,$A$329:A329)</f>
        <v>1</v>
      </c>
      <c r="C329" s="46" t="s">
        <v>84</v>
      </c>
      <c r="D329" s="36">
        <f t="shared" si="3"/>
        <v>2845203.85</v>
      </c>
      <c r="E329" s="42">
        <v>0</v>
      </c>
      <c r="F329" s="42">
        <v>0</v>
      </c>
      <c r="G329" s="42">
        <v>0</v>
      </c>
      <c r="H329" s="42">
        <v>0</v>
      </c>
      <c r="I329" s="42">
        <v>0</v>
      </c>
      <c r="J329" s="42">
        <v>0</v>
      </c>
      <c r="K329" s="43">
        <v>0</v>
      </c>
      <c r="L329" s="42">
        <v>0</v>
      </c>
      <c r="M329" s="42">
        <v>220</v>
      </c>
      <c r="N329" s="44">
        <v>2638734.92</v>
      </c>
      <c r="O329" s="42">
        <v>0</v>
      </c>
      <c r="P329" s="42">
        <v>0</v>
      </c>
      <c r="Q329" s="42">
        <v>0</v>
      </c>
      <c r="R329" s="42">
        <v>0</v>
      </c>
      <c r="S329" s="42">
        <v>0</v>
      </c>
      <c r="T329" s="42">
        <v>0</v>
      </c>
      <c r="U329" s="42">
        <v>0</v>
      </c>
      <c r="V329" s="42">
        <v>0</v>
      </c>
      <c r="W329" s="42">
        <v>0</v>
      </c>
      <c r="X329" s="44">
        <v>150000</v>
      </c>
      <c r="Y329" s="44">
        <v>56468.93</v>
      </c>
      <c r="Z329" s="42">
        <v>0</v>
      </c>
      <c r="AA329" s="45">
        <v>2028</v>
      </c>
      <c r="AB329" s="45">
        <v>2028</v>
      </c>
      <c r="AC329" s="45">
        <v>2028</v>
      </c>
    </row>
    <row r="330" spans="1:29" x14ac:dyDescent="0.25">
      <c r="A330">
        <v>1</v>
      </c>
      <c r="B330" s="40">
        <f>SUBTOTAL(9,$A$329:A330)</f>
        <v>2</v>
      </c>
      <c r="C330" s="46" t="s">
        <v>85</v>
      </c>
      <c r="D330" s="36">
        <f t="shared" si="3"/>
        <v>10179912.560000001</v>
      </c>
      <c r="E330" s="42">
        <v>0</v>
      </c>
      <c r="F330" s="42">
        <v>0</v>
      </c>
      <c r="G330" s="42">
        <v>0</v>
      </c>
      <c r="H330" s="42">
        <v>0</v>
      </c>
      <c r="I330" s="42">
        <v>0</v>
      </c>
      <c r="J330" s="42">
        <v>0</v>
      </c>
      <c r="K330" s="43">
        <v>0</v>
      </c>
      <c r="L330" s="42">
        <v>0</v>
      </c>
      <c r="M330" s="36">
        <v>567</v>
      </c>
      <c r="N330" s="36">
        <v>9770817.0999999996</v>
      </c>
      <c r="O330" s="42">
        <v>0</v>
      </c>
      <c r="P330" s="42">
        <v>0</v>
      </c>
      <c r="Q330" s="42">
        <v>0</v>
      </c>
      <c r="R330" s="42">
        <v>0</v>
      </c>
      <c r="S330" s="42">
        <v>0</v>
      </c>
      <c r="T330" s="42">
        <v>0</v>
      </c>
      <c r="U330" s="42">
        <v>0</v>
      </c>
      <c r="V330" s="42">
        <v>0</v>
      </c>
      <c r="W330" s="42">
        <v>0</v>
      </c>
      <c r="X330" s="44">
        <v>200000</v>
      </c>
      <c r="Y330" s="47">
        <v>209095.46</v>
      </c>
      <c r="Z330" s="42">
        <v>0</v>
      </c>
      <c r="AA330" s="45">
        <v>2028</v>
      </c>
      <c r="AB330" s="45">
        <v>2028</v>
      </c>
      <c r="AC330" s="45">
        <v>2028</v>
      </c>
    </row>
    <row r="331" spans="1:29" x14ac:dyDescent="0.25">
      <c r="A331">
        <v>1</v>
      </c>
      <c r="B331" s="40">
        <f>SUBTOTAL(9,$A$329:A331)</f>
        <v>3</v>
      </c>
      <c r="C331" s="46" t="s">
        <v>96</v>
      </c>
      <c r="D331" s="36">
        <f>E331+F331+G331+H331+I331+J331+L331+N331+P331+R331+T331+U331+V331+W331+X331+Y331+Z331</f>
        <v>9914029.1199999992</v>
      </c>
      <c r="E331" s="42">
        <v>0</v>
      </c>
      <c r="F331" s="42">
        <v>0</v>
      </c>
      <c r="G331" s="42">
        <v>0</v>
      </c>
      <c r="H331" s="42">
        <v>0</v>
      </c>
      <c r="I331" s="42">
        <v>0</v>
      </c>
      <c r="J331" s="42">
        <v>0</v>
      </c>
      <c r="K331" s="43">
        <v>0</v>
      </c>
      <c r="L331" s="42">
        <v>0</v>
      </c>
      <c r="M331" s="36">
        <v>822.7</v>
      </c>
      <c r="N331" s="36">
        <v>9706309.6099999994</v>
      </c>
      <c r="O331" s="42">
        <v>0</v>
      </c>
      <c r="P331" s="42">
        <v>0</v>
      </c>
      <c r="Q331" s="42">
        <v>0</v>
      </c>
      <c r="R331" s="42">
        <v>0</v>
      </c>
      <c r="S331" s="42">
        <v>0</v>
      </c>
      <c r="T331" s="42">
        <v>0</v>
      </c>
      <c r="U331" s="42">
        <v>0</v>
      </c>
      <c r="V331" s="42">
        <v>0</v>
      </c>
      <c r="W331" s="42">
        <v>0</v>
      </c>
      <c r="X331" s="44">
        <v>0</v>
      </c>
      <c r="Y331" s="44">
        <v>207719.51</v>
      </c>
      <c r="Z331" s="42">
        <v>0</v>
      </c>
      <c r="AA331" s="38" t="s">
        <v>504</v>
      </c>
      <c r="AB331" s="45">
        <v>2028</v>
      </c>
      <c r="AC331" s="45">
        <v>2028</v>
      </c>
    </row>
    <row r="332" spans="1:29" x14ac:dyDescent="0.25">
      <c r="A332">
        <v>1</v>
      </c>
      <c r="B332" s="40">
        <f>SUBTOTAL(9,$A$329:A332)</f>
        <v>4</v>
      </c>
      <c r="C332" s="46" t="s">
        <v>86</v>
      </c>
      <c r="D332" s="36">
        <f t="shared" si="3"/>
        <v>4163085.7199999997</v>
      </c>
      <c r="E332" s="42">
        <v>0</v>
      </c>
      <c r="F332" s="42">
        <v>0</v>
      </c>
      <c r="G332" s="42">
        <v>0</v>
      </c>
      <c r="H332" s="42">
        <v>0</v>
      </c>
      <c r="I332" s="42">
        <v>0</v>
      </c>
      <c r="J332" s="42">
        <v>0</v>
      </c>
      <c r="K332" s="43">
        <v>1</v>
      </c>
      <c r="L332" s="42">
        <v>3880052.59</v>
      </c>
      <c r="M332" s="36">
        <v>0</v>
      </c>
      <c r="N332" s="36">
        <v>0</v>
      </c>
      <c r="O332" s="42">
        <v>0</v>
      </c>
      <c r="P332" s="42">
        <v>0</v>
      </c>
      <c r="Q332" s="42">
        <v>0</v>
      </c>
      <c r="R332" s="42">
        <v>0</v>
      </c>
      <c r="S332" s="42">
        <v>0</v>
      </c>
      <c r="T332" s="42">
        <v>0</v>
      </c>
      <c r="U332" s="42">
        <v>0</v>
      </c>
      <c r="V332" s="42">
        <v>0</v>
      </c>
      <c r="W332" s="42">
        <v>0</v>
      </c>
      <c r="X332" s="44">
        <v>200000</v>
      </c>
      <c r="Y332" s="44">
        <v>83033.13</v>
      </c>
      <c r="Z332" s="42">
        <v>0</v>
      </c>
      <c r="AA332" s="45">
        <v>2028</v>
      </c>
      <c r="AB332" s="45">
        <v>2028</v>
      </c>
      <c r="AC332" s="45">
        <v>2028</v>
      </c>
    </row>
    <row r="333" spans="1:29" x14ac:dyDescent="0.25">
      <c r="A333">
        <v>1</v>
      </c>
      <c r="B333" s="40">
        <f>SUBTOTAL(9,$A$329:A333)</f>
        <v>5</v>
      </c>
      <c r="C333" s="46" t="s">
        <v>87</v>
      </c>
      <c r="D333" s="36">
        <f t="shared" si="3"/>
        <v>15519264.18</v>
      </c>
      <c r="E333" s="42">
        <v>0</v>
      </c>
      <c r="F333" s="42">
        <v>0</v>
      </c>
      <c r="G333" s="42">
        <v>0</v>
      </c>
      <c r="H333" s="42">
        <v>0</v>
      </c>
      <c r="I333" s="42">
        <v>0</v>
      </c>
      <c r="J333" s="42">
        <v>0</v>
      </c>
      <c r="K333" s="43">
        <v>0</v>
      </c>
      <c r="L333" s="42">
        <v>0</v>
      </c>
      <c r="M333" s="44">
        <v>1200</v>
      </c>
      <c r="N333" s="44">
        <v>14978719.58</v>
      </c>
      <c r="O333" s="42">
        <v>0</v>
      </c>
      <c r="P333" s="42">
        <v>0</v>
      </c>
      <c r="Q333" s="44">
        <v>0</v>
      </c>
      <c r="R333" s="44">
        <v>0</v>
      </c>
      <c r="S333" s="42">
        <v>0</v>
      </c>
      <c r="T333" s="42">
        <v>0</v>
      </c>
      <c r="U333" s="42">
        <v>0</v>
      </c>
      <c r="V333" s="42">
        <v>0</v>
      </c>
      <c r="W333" s="42">
        <v>0</v>
      </c>
      <c r="X333" s="44">
        <v>220000</v>
      </c>
      <c r="Y333" s="47">
        <v>320544.59999999998</v>
      </c>
      <c r="Z333" s="42">
        <v>0</v>
      </c>
      <c r="AA333" s="45">
        <v>2028</v>
      </c>
      <c r="AB333" s="45">
        <v>2028</v>
      </c>
      <c r="AC333" s="45">
        <v>2028</v>
      </c>
    </row>
    <row r="334" spans="1:29" x14ac:dyDescent="0.25">
      <c r="A334">
        <v>1</v>
      </c>
      <c r="B334" s="40">
        <f>SUBTOTAL(9,$A$329:A334)</f>
        <v>6</v>
      </c>
      <c r="C334" s="46" t="s">
        <v>88</v>
      </c>
      <c r="D334" s="36">
        <f t="shared" si="3"/>
        <v>11966100</v>
      </c>
      <c r="E334" s="42">
        <v>0</v>
      </c>
      <c r="F334" s="42">
        <v>0</v>
      </c>
      <c r="G334" s="42">
        <v>0</v>
      </c>
      <c r="H334" s="42">
        <v>0</v>
      </c>
      <c r="I334" s="42">
        <v>0</v>
      </c>
      <c r="J334" s="42">
        <v>0</v>
      </c>
      <c r="K334" s="43">
        <v>0</v>
      </c>
      <c r="L334" s="42">
        <v>0</v>
      </c>
      <c r="M334" s="36">
        <v>1065</v>
      </c>
      <c r="N334" s="36">
        <v>11500000</v>
      </c>
      <c r="O334" s="42">
        <v>0</v>
      </c>
      <c r="P334" s="42">
        <v>0</v>
      </c>
      <c r="Q334" s="42">
        <v>0</v>
      </c>
      <c r="R334" s="42">
        <v>0</v>
      </c>
      <c r="S334" s="42">
        <v>0</v>
      </c>
      <c r="T334" s="42">
        <v>0</v>
      </c>
      <c r="U334" s="42">
        <v>0</v>
      </c>
      <c r="V334" s="42">
        <v>0</v>
      </c>
      <c r="W334" s="42">
        <v>0</v>
      </c>
      <c r="X334" s="44">
        <v>220000</v>
      </c>
      <c r="Y334" s="47">
        <v>246100</v>
      </c>
      <c r="Z334" s="42">
        <v>0</v>
      </c>
      <c r="AA334" s="45">
        <v>2028</v>
      </c>
      <c r="AB334" s="45">
        <v>2028</v>
      </c>
      <c r="AC334" s="45">
        <v>2028</v>
      </c>
    </row>
    <row r="335" spans="1:29" x14ac:dyDescent="0.25">
      <c r="A335">
        <v>1</v>
      </c>
      <c r="B335" s="40">
        <f>SUBTOTAL(9,$A$329:A335)</f>
        <v>7</v>
      </c>
      <c r="C335" s="46" t="s">
        <v>89</v>
      </c>
      <c r="D335" s="36">
        <f t="shared" si="3"/>
        <v>4163085.7199999997</v>
      </c>
      <c r="E335" s="42">
        <v>0</v>
      </c>
      <c r="F335" s="42">
        <v>0</v>
      </c>
      <c r="G335" s="42">
        <v>0</v>
      </c>
      <c r="H335" s="42">
        <v>0</v>
      </c>
      <c r="I335" s="42">
        <v>0</v>
      </c>
      <c r="J335" s="42">
        <v>0</v>
      </c>
      <c r="K335" s="43">
        <v>1</v>
      </c>
      <c r="L335" s="42">
        <v>3880052.59</v>
      </c>
      <c r="M335" s="36">
        <v>0</v>
      </c>
      <c r="N335" s="36">
        <v>0</v>
      </c>
      <c r="O335" s="42">
        <v>0</v>
      </c>
      <c r="P335" s="42">
        <v>0</v>
      </c>
      <c r="Q335" s="42">
        <v>0</v>
      </c>
      <c r="R335" s="42">
        <v>0</v>
      </c>
      <c r="S335" s="42">
        <v>0</v>
      </c>
      <c r="T335" s="42">
        <v>0</v>
      </c>
      <c r="U335" s="42">
        <v>0</v>
      </c>
      <c r="V335" s="42">
        <v>0</v>
      </c>
      <c r="W335" s="42">
        <v>0</v>
      </c>
      <c r="X335" s="44">
        <v>200000</v>
      </c>
      <c r="Y335" s="44">
        <v>83033.13</v>
      </c>
      <c r="Z335" s="42">
        <v>0</v>
      </c>
      <c r="AA335" s="45">
        <v>2028</v>
      </c>
      <c r="AB335" s="45">
        <v>2028</v>
      </c>
      <c r="AC335" s="45">
        <v>2028</v>
      </c>
    </row>
    <row r="336" spans="1:29" x14ac:dyDescent="0.25">
      <c r="A336">
        <v>1</v>
      </c>
      <c r="B336" s="40">
        <f>SUBTOTAL(9,$A$329:A336)</f>
        <v>8</v>
      </c>
      <c r="C336" s="46" t="s">
        <v>90</v>
      </c>
      <c r="D336" s="36">
        <f t="shared" si="3"/>
        <v>30431300</v>
      </c>
      <c r="E336" s="36">
        <v>0</v>
      </c>
      <c r="F336" s="36">
        <v>0</v>
      </c>
      <c r="G336" s="36">
        <v>0</v>
      </c>
      <c r="H336" s="36">
        <v>0</v>
      </c>
      <c r="I336" s="36">
        <v>0</v>
      </c>
      <c r="J336" s="36">
        <v>0</v>
      </c>
      <c r="K336" s="37">
        <v>0</v>
      </c>
      <c r="L336" s="36">
        <v>0</v>
      </c>
      <c r="M336" s="44">
        <v>2649.66</v>
      </c>
      <c r="N336" s="44">
        <v>29500000</v>
      </c>
      <c r="O336" s="36">
        <v>0</v>
      </c>
      <c r="P336" s="36">
        <v>0</v>
      </c>
      <c r="Q336" s="36">
        <v>0</v>
      </c>
      <c r="R336" s="36">
        <v>0</v>
      </c>
      <c r="S336" s="42">
        <v>0</v>
      </c>
      <c r="T336" s="42">
        <v>0</v>
      </c>
      <c r="U336" s="42">
        <v>0</v>
      </c>
      <c r="V336" s="42">
        <v>0</v>
      </c>
      <c r="W336" s="42">
        <v>0</v>
      </c>
      <c r="X336" s="44">
        <v>300000</v>
      </c>
      <c r="Y336" s="44">
        <v>631300</v>
      </c>
      <c r="Z336" s="42">
        <v>0</v>
      </c>
      <c r="AA336" s="45">
        <v>2028</v>
      </c>
      <c r="AB336" s="45">
        <v>2028</v>
      </c>
      <c r="AC336" s="45">
        <v>2028</v>
      </c>
    </row>
    <row r="337" spans="1:29" x14ac:dyDescent="0.25">
      <c r="A337">
        <v>1</v>
      </c>
      <c r="B337" s="40">
        <f>SUBTOTAL(9,$A$329:A337)</f>
        <v>9</v>
      </c>
      <c r="C337" s="46" t="s">
        <v>91</v>
      </c>
      <c r="D337" s="36">
        <f t="shared" si="3"/>
        <v>14280629.119999999</v>
      </c>
      <c r="E337" s="42">
        <v>0</v>
      </c>
      <c r="F337" s="42">
        <v>0</v>
      </c>
      <c r="G337" s="42">
        <v>0</v>
      </c>
      <c r="H337" s="42">
        <v>0</v>
      </c>
      <c r="I337" s="42">
        <v>0</v>
      </c>
      <c r="J337" s="42">
        <v>0</v>
      </c>
      <c r="K337" s="43">
        <v>0</v>
      </c>
      <c r="L337" s="42">
        <v>0</v>
      </c>
      <c r="M337" s="42">
        <v>1125</v>
      </c>
      <c r="N337" s="44">
        <v>13766035.949999999</v>
      </c>
      <c r="O337" s="42">
        <v>0</v>
      </c>
      <c r="P337" s="42">
        <v>0</v>
      </c>
      <c r="Q337" s="42">
        <v>0</v>
      </c>
      <c r="R337" s="42">
        <v>0</v>
      </c>
      <c r="S337" s="42">
        <v>0</v>
      </c>
      <c r="T337" s="42">
        <v>0</v>
      </c>
      <c r="U337" s="42">
        <v>0</v>
      </c>
      <c r="V337" s="42">
        <v>0</v>
      </c>
      <c r="W337" s="42">
        <v>0</v>
      </c>
      <c r="X337" s="44">
        <v>220000</v>
      </c>
      <c r="Y337" s="44">
        <v>294593.17</v>
      </c>
      <c r="Z337" s="42">
        <v>0</v>
      </c>
      <c r="AA337" s="45">
        <v>2028</v>
      </c>
      <c r="AB337" s="45">
        <v>2028</v>
      </c>
      <c r="AC337" s="45">
        <v>2028</v>
      </c>
    </row>
    <row r="338" spans="1:29" x14ac:dyDescent="0.25">
      <c r="A338">
        <v>1</v>
      </c>
      <c r="B338" s="40">
        <f>SUBTOTAL(9,$A$329:A338)</f>
        <v>10</v>
      </c>
      <c r="C338" s="46" t="s">
        <v>92</v>
      </c>
      <c r="D338" s="36">
        <f t="shared" si="3"/>
        <v>8504911.4100000001</v>
      </c>
      <c r="E338" s="42">
        <v>0</v>
      </c>
      <c r="F338" s="42">
        <v>0</v>
      </c>
      <c r="G338" s="42">
        <v>0</v>
      </c>
      <c r="H338" s="42">
        <v>0</v>
      </c>
      <c r="I338" s="42">
        <v>0</v>
      </c>
      <c r="J338" s="42">
        <v>0</v>
      </c>
      <c r="K338" s="43">
        <v>0</v>
      </c>
      <c r="L338" s="42">
        <v>0</v>
      </c>
      <c r="M338" s="42">
        <v>670</v>
      </c>
      <c r="N338" s="44">
        <v>8130909.9400000004</v>
      </c>
      <c r="O338" s="42">
        <v>0</v>
      </c>
      <c r="P338" s="42">
        <v>0</v>
      </c>
      <c r="Q338" s="42">
        <v>0</v>
      </c>
      <c r="R338" s="42">
        <v>0</v>
      </c>
      <c r="S338" s="42">
        <v>0</v>
      </c>
      <c r="T338" s="42">
        <v>0</v>
      </c>
      <c r="U338" s="42">
        <v>0</v>
      </c>
      <c r="V338" s="42">
        <v>0</v>
      </c>
      <c r="W338" s="42">
        <v>0</v>
      </c>
      <c r="X338" s="44">
        <v>200000</v>
      </c>
      <c r="Y338" s="44">
        <v>174001.47</v>
      </c>
      <c r="Z338" s="42">
        <v>0</v>
      </c>
      <c r="AA338" s="45">
        <v>2028</v>
      </c>
      <c r="AB338" s="45">
        <v>2028</v>
      </c>
      <c r="AC338" s="45">
        <v>2028</v>
      </c>
    </row>
    <row r="339" spans="1:29" x14ac:dyDescent="0.25">
      <c r="A339">
        <v>1</v>
      </c>
      <c r="B339" s="40">
        <f>SUBTOTAL(9,$A$329:A339)</f>
        <v>11</v>
      </c>
      <c r="C339" s="46" t="s">
        <v>93</v>
      </c>
      <c r="D339" s="36">
        <f t="shared" si="3"/>
        <v>4747522.0799999991</v>
      </c>
      <c r="E339" s="42">
        <v>0</v>
      </c>
      <c r="F339" s="42">
        <v>0</v>
      </c>
      <c r="G339" s="42">
        <v>0</v>
      </c>
      <c r="H339" s="42">
        <v>0</v>
      </c>
      <c r="I339" s="42">
        <v>0</v>
      </c>
      <c r="J339" s="42">
        <v>0</v>
      </c>
      <c r="K339" s="43">
        <v>0</v>
      </c>
      <c r="L339" s="42">
        <v>0</v>
      </c>
      <c r="M339" s="36">
        <v>374</v>
      </c>
      <c r="N339" s="36">
        <v>4452244.0599999996</v>
      </c>
      <c r="O339" s="42">
        <v>0</v>
      </c>
      <c r="P339" s="42">
        <v>0</v>
      </c>
      <c r="Q339" s="42">
        <v>0</v>
      </c>
      <c r="R339" s="42">
        <v>0</v>
      </c>
      <c r="S339" s="42">
        <v>0</v>
      </c>
      <c r="T339" s="42">
        <v>0</v>
      </c>
      <c r="U339" s="42">
        <v>0</v>
      </c>
      <c r="V339" s="42">
        <v>0</v>
      </c>
      <c r="W339" s="42">
        <v>0</v>
      </c>
      <c r="X339" s="44">
        <v>200000</v>
      </c>
      <c r="Y339" s="44">
        <v>95278.02</v>
      </c>
      <c r="Z339" s="42">
        <v>0</v>
      </c>
      <c r="AA339" s="45">
        <v>2028</v>
      </c>
      <c r="AB339" s="45">
        <v>2028</v>
      </c>
      <c r="AC339" s="45">
        <v>2028</v>
      </c>
    </row>
    <row r="340" spans="1:29" x14ac:dyDescent="0.25">
      <c r="A340">
        <v>1</v>
      </c>
      <c r="B340" s="40">
        <f>SUBTOTAL(9,$A$329:A340)</f>
        <v>12</v>
      </c>
      <c r="C340" s="46" t="s">
        <v>94</v>
      </c>
      <c r="D340" s="36">
        <f t="shared" si="3"/>
        <v>4163085.7199999997</v>
      </c>
      <c r="E340" s="42">
        <v>0</v>
      </c>
      <c r="F340" s="42">
        <v>0</v>
      </c>
      <c r="G340" s="42">
        <v>0</v>
      </c>
      <c r="H340" s="42">
        <v>0</v>
      </c>
      <c r="I340" s="42">
        <v>0</v>
      </c>
      <c r="J340" s="42">
        <v>0</v>
      </c>
      <c r="K340" s="43">
        <v>1</v>
      </c>
      <c r="L340" s="42">
        <v>3880052.59</v>
      </c>
      <c r="M340" s="36">
        <v>0</v>
      </c>
      <c r="N340" s="36">
        <v>0</v>
      </c>
      <c r="O340" s="42">
        <v>0</v>
      </c>
      <c r="P340" s="42">
        <v>0</v>
      </c>
      <c r="Q340" s="42">
        <v>0</v>
      </c>
      <c r="R340" s="42">
        <v>0</v>
      </c>
      <c r="S340" s="42">
        <v>0</v>
      </c>
      <c r="T340" s="42">
        <v>0</v>
      </c>
      <c r="U340" s="42">
        <v>0</v>
      </c>
      <c r="V340" s="42">
        <v>0</v>
      </c>
      <c r="W340" s="42">
        <v>0</v>
      </c>
      <c r="X340" s="44">
        <v>200000</v>
      </c>
      <c r="Y340" s="44">
        <v>83033.13</v>
      </c>
      <c r="Z340" s="42">
        <v>0</v>
      </c>
      <c r="AA340" s="45">
        <v>2028</v>
      </c>
      <c r="AB340" s="45">
        <v>2028</v>
      </c>
      <c r="AC340" s="45">
        <v>2028</v>
      </c>
    </row>
    <row r="341" spans="1:29" x14ac:dyDescent="0.25">
      <c r="A341">
        <v>1</v>
      </c>
      <c r="B341" s="40">
        <f>SUBTOTAL(9,$A$329:A341)</f>
        <v>13</v>
      </c>
      <c r="C341" s="46" t="s">
        <v>95</v>
      </c>
      <c r="D341" s="36">
        <f t="shared" si="3"/>
        <v>12219407.199999999</v>
      </c>
      <c r="E341" s="42">
        <v>0</v>
      </c>
      <c r="F341" s="42">
        <v>0</v>
      </c>
      <c r="G341" s="42">
        <v>0</v>
      </c>
      <c r="H341" s="42">
        <v>0</v>
      </c>
      <c r="I341" s="42">
        <v>0</v>
      </c>
      <c r="J341" s="42">
        <v>0</v>
      </c>
      <c r="K341" s="43">
        <v>0</v>
      </c>
      <c r="L341" s="42">
        <v>0</v>
      </c>
      <c r="M341" s="42">
        <v>1100</v>
      </c>
      <c r="N341" s="42">
        <v>11748000</v>
      </c>
      <c r="O341" s="42">
        <v>0</v>
      </c>
      <c r="P341" s="42">
        <v>0</v>
      </c>
      <c r="Q341" s="44">
        <v>0</v>
      </c>
      <c r="R341" s="44">
        <v>0</v>
      </c>
      <c r="S341" s="42">
        <v>0</v>
      </c>
      <c r="T341" s="42">
        <v>0</v>
      </c>
      <c r="U341" s="42">
        <v>0</v>
      </c>
      <c r="V341" s="42">
        <v>0</v>
      </c>
      <c r="W341" s="42">
        <v>0</v>
      </c>
      <c r="X341" s="42">
        <v>220000</v>
      </c>
      <c r="Y341" s="44">
        <v>251407.2</v>
      </c>
      <c r="Z341" s="42">
        <v>0</v>
      </c>
      <c r="AA341" s="45">
        <v>2028</v>
      </c>
      <c r="AB341" s="45">
        <v>2028</v>
      </c>
      <c r="AC341" s="45">
        <v>2028</v>
      </c>
    </row>
    <row r="342" spans="1:29" x14ac:dyDescent="0.25">
      <c r="A342">
        <v>1</v>
      </c>
      <c r="B342" s="40">
        <f>SUBTOTAL(9,$A$329:A342)</f>
        <v>14</v>
      </c>
      <c r="C342" s="46" t="s">
        <v>97</v>
      </c>
      <c r="D342" s="36">
        <f t="shared" ref="D342:D392" si="135">E342+F342+G342+H342+I342+J342+L342+N342+P342+R342+T342+U342+V342+W342+X342+Y342+Z342</f>
        <v>4228644.46</v>
      </c>
      <c r="E342" s="42">
        <v>0</v>
      </c>
      <c r="F342" s="42">
        <v>0</v>
      </c>
      <c r="G342" s="42">
        <v>0</v>
      </c>
      <c r="H342" s="42">
        <v>0</v>
      </c>
      <c r="I342" s="42">
        <v>0</v>
      </c>
      <c r="J342" s="42">
        <v>0</v>
      </c>
      <c r="K342" s="43">
        <v>1</v>
      </c>
      <c r="L342" s="42">
        <v>3944237.78</v>
      </c>
      <c r="M342" s="36">
        <v>0</v>
      </c>
      <c r="N342" s="36">
        <v>0</v>
      </c>
      <c r="O342" s="42">
        <v>0</v>
      </c>
      <c r="P342" s="42">
        <v>0</v>
      </c>
      <c r="Q342" s="42">
        <v>0</v>
      </c>
      <c r="R342" s="42">
        <v>0</v>
      </c>
      <c r="S342" s="42">
        <v>0</v>
      </c>
      <c r="T342" s="42">
        <v>0</v>
      </c>
      <c r="U342" s="42">
        <v>0</v>
      </c>
      <c r="V342" s="42">
        <v>0</v>
      </c>
      <c r="W342" s="42">
        <v>0</v>
      </c>
      <c r="X342" s="44">
        <v>200000</v>
      </c>
      <c r="Y342" s="44">
        <v>84406.68</v>
      </c>
      <c r="Z342" s="42">
        <v>0</v>
      </c>
      <c r="AA342" s="45">
        <v>2028</v>
      </c>
      <c r="AB342" s="45">
        <v>2028</v>
      </c>
      <c r="AC342" s="45">
        <v>2028</v>
      </c>
    </row>
    <row r="343" spans="1:29" x14ac:dyDescent="0.25">
      <c r="A343">
        <v>1</v>
      </c>
      <c r="B343" s="40">
        <f>SUBTOTAL(9,$A$329:A343)</f>
        <v>15</v>
      </c>
      <c r="C343" s="46" t="s">
        <v>98</v>
      </c>
      <c r="D343" s="36">
        <f t="shared" si="135"/>
        <v>11589525.949999999</v>
      </c>
      <c r="E343" s="42">
        <v>0</v>
      </c>
      <c r="F343" s="42">
        <v>0</v>
      </c>
      <c r="G343" s="42">
        <v>0</v>
      </c>
      <c r="H343" s="42">
        <v>0</v>
      </c>
      <c r="I343" s="42">
        <v>0</v>
      </c>
      <c r="J343" s="42">
        <v>0</v>
      </c>
      <c r="K343" s="43">
        <v>0</v>
      </c>
      <c r="L343" s="42">
        <v>0</v>
      </c>
      <c r="M343" s="42">
        <v>913</v>
      </c>
      <c r="N343" s="44">
        <v>11131315.789999999</v>
      </c>
      <c r="O343" s="42">
        <v>0</v>
      </c>
      <c r="P343" s="42">
        <v>0</v>
      </c>
      <c r="Q343" s="42">
        <v>0</v>
      </c>
      <c r="R343" s="42">
        <v>0</v>
      </c>
      <c r="S343" s="42">
        <v>0</v>
      </c>
      <c r="T343" s="42">
        <v>0</v>
      </c>
      <c r="U343" s="42">
        <v>0</v>
      </c>
      <c r="V343" s="42">
        <v>0</v>
      </c>
      <c r="W343" s="42">
        <v>0</v>
      </c>
      <c r="X343" s="44">
        <v>220000</v>
      </c>
      <c r="Y343" s="44">
        <v>238210.16</v>
      </c>
      <c r="Z343" s="42">
        <v>0</v>
      </c>
      <c r="AA343" s="45">
        <v>2028</v>
      </c>
      <c r="AB343" s="45">
        <v>2028</v>
      </c>
      <c r="AC343" s="45">
        <v>2028</v>
      </c>
    </row>
    <row r="344" spans="1:29" x14ac:dyDescent="0.25">
      <c r="A344">
        <v>1</v>
      </c>
      <c r="B344" s="40">
        <f>SUBTOTAL(9,$A$329:A344)</f>
        <v>16</v>
      </c>
      <c r="C344" s="46" t="s">
        <v>99</v>
      </c>
      <c r="D344" s="36">
        <f t="shared" si="135"/>
        <v>22308077.829999998</v>
      </c>
      <c r="E344" s="42">
        <v>0</v>
      </c>
      <c r="F344" s="42">
        <v>0</v>
      </c>
      <c r="G344" s="42">
        <v>0</v>
      </c>
      <c r="H344" s="42">
        <v>0</v>
      </c>
      <c r="I344" s="42">
        <v>0</v>
      </c>
      <c r="J344" s="42">
        <v>0</v>
      </c>
      <c r="K344" s="43">
        <v>0</v>
      </c>
      <c r="L344" s="42">
        <v>0</v>
      </c>
      <c r="M344" s="44">
        <v>0</v>
      </c>
      <c r="N344" s="44">
        <v>0</v>
      </c>
      <c r="O344" s="42">
        <v>0</v>
      </c>
      <c r="P344" s="42">
        <v>0</v>
      </c>
      <c r="Q344" s="44">
        <v>1944</v>
      </c>
      <c r="R344" s="44">
        <v>21625296.489999998</v>
      </c>
      <c r="S344" s="42">
        <v>0</v>
      </c>
      <c r="T344" s="42">
        <v>0</v>
      </c>
      <c r="U344" s="42">
        <v>0</v>
      </c>
      <c r="V344" s="42">
        <v>0</v>
      </c>
      <c r="W344" s="42">
        <v>0</v>
      </c>
      <c r="X344" s="42">
        <v>220000</v>
      </c>
      <c r="Y344" s="47">
        <v>462781.34</v>
      </c>
      <c r="Z344" s="42">
        <v>0</v>
      </c>
      <c r="AA344" s="45">
        <v>2028</v>
      </c>
      <c r="AB344" s="45">
        <v>2028</v>
      </c>
      <c r="AC344" s="45">
        <v>2028</v>
      </c>
    </row>
    <row r="345" spans="1:29" x14ac:dyDescent="0.25">
      <c r="A345">
        <v>1</v>
      </c>
      <c r="B345" s="40">
        <f>SUBTOTAL(9,$A$329:A345)</f>
        <v>17</v>
      </c>
      <c r="C345" s="46" t="s">
        <v>100</v>
      </c>
      <c r="D345" s="36">
        <f t="shared" si="135"/>
        <v>22070732.829999998</v>
      </c>
      <c r="E345" s="42">
        <v>0</v>
      </c>
      <c r="F345" s="42">
        <v>0</v>
      </c>
      <c r="G345" s="42">
        <v>0</v>
      </c>
      <c r="H345" s="42">
        <v>0</v>
      </c>
      <c r="I345" s="42">
        <v>0</v>
      </c>
      <c r="J345" s="42">
        <v>0</v>
      </c>
      <c r="K345" s="43">
        <v>0</v>
      </c>
      <c r="L345" s="42">
        <v>0</v>
      </c>
      <c r="M345" s="36">
        <v>0</v>
      </c>
      <c r="N345" s="36">
        <v>0</v>
      </c>
      <c r="O345" s="42">
        <v>0</v>
      </c>
      <c r="P345" s="42">
        <v>0</v>
      </c>
      <c r="Q345" s="42">
        <v>2074.96</v>
      </c>
      <c r="R345" s="44">
        <v>21363552.93</v>
      </c>
      <c r="S345" s="42">
        <v>0</v>
      </c>
      <c r="T345" s="42">
        <v>0</v>
      </c>
      <c r="U345" s="42">
        <v>0</v>
      </c>
      <c r="V345" s="42">
        <v>0</v>
      </c>
      <c r="W345" s="42">
        <v>0</v>
      </c>
      <c r="X345" s="44">
        <v>250000</v>
      </c>
      <c r="Y345" s="44">
        <v>457179.9</v>
      </c>
      <c r="Z345" s="42">
        <v>0</v>
      </c>
      <c r="AA345" s="45">
        <v>2028</v>
      </c>
      <c r="AB345" s="45">
        <v>2028</v>
      </c>
      <c r="AC345" s="45">
        <v>2028</v>
      </c>
    </row>
    <row r="346" spans="1:29" x14ac:dyDescent="0.25">
      <c r="A346">
        <v>1</v>
      </c>
      <c r="B346" s="40">
        <f>SUBTOTAL(9,$A$329:A346)</f>
        <v>18</v>
      </c>
      <c r="C346" s="46" t="s">
        <v>101</v>
      </c>
      <c r="D346" s="36">
        <f t="shared" si="135"/>
        <v>23860864.310000002</v>
      </c>
      <c r="E346" s="42">
        <v>0</v>
      </c>
      <c r="F346" s="42">
        <v>0</v>
      </c>
      <c r="G346" s="42">
        <v>0</v>
      </c>
      <c r="H346" s="42">
        <v>0</v>
      </c>
      <c r="I346" s="42">
        <v>0</v>
      </c>
      <c r="J346" s="42">
        <v>0</v>
      </c>
      <c r="K346" s="43">
        <v>0</v>
      </c>
      <c r="L346" s="42">
        <v>0</v>
      </c>
      <c r="M346" s="44">
        <v>1845</v>
      </c>
      <c r="N346" s="44">
        <v>23116178.100000001</v>
      </c>
      <c r="O346" s="42">
        <v>0</v>
      </c>
      <c r="P346" s="42">
        <v>0</v>
      </c>
      <c r="Q346" s="44">
        <v>0</v>
      </c>
      <c r="R346" s="44">
        <v>0</v>
      </c>
      <c r="S346" s="42">
        <v>0</v>
      </c>
      <c r="T346" s="42">
        <v>0</v>
      </c>
      <c r="U346" s="42">
        <v>0</v>
      </c>
      <c r="V346" s="42">
        <v>0</v>
      </c>
      <c r="W346" s="42">
        <v>0</v>
      </c>
      <c r="X346" s="44">
        <v>250000</v>
      </c>
      <c r="Y346" s="47">
        <v>494686.21</v>
      </c>
      <c r="Z346" s="42">
        <v>0</v>
      </c>
      <c r="AA346" s="45">
        <v>2028</v>
      </c>
      <c r="AB346" s="45">
        <v>2028</v>
      </c>
      <c r="AC346" s="45">
        <v>2028</v>
      </c>
    </row>
    <row r="347" spans="1:29" x14ac:dyDescent="0.25">
      <c r="A347">
        <v>1</v>
      </c>
      <c r="B347" s="40">
        <f>SUBTOTAL(9,$A$329:A347)</f>
        <v>19</v>
      </c>
      <c r="C347" s="46" t="s">
        <v>102</v>
      </c>
      <c r="D347" s="36">
        <f t="shared" si="135"/>
        <v>8703714.9299999997</v>
      </c>
      <c r="E347" s="36">
        <v>0</v>
      </c>
      <c r="F347" s="36">
        <v>0</v>
      </c>
      <c r="G347" s="36">
        <v>0</v>
      </c>
      <c r="H347" s="36">
        <v>0</v>
      </c>
      <c r="I347" s="36">
        <v>0</v>
      </c>
      <c r="J347" s="36">
        <v>0</v>
      </c>
      <c r="K347" s="37">
        <v>0</v>
      </c>
      <c r="L347" s="36">
        <v>0</v>
      </c>
      <c r="M347" s="44">
        <v>750</v>
      </c>
      <c r="N347" s="44">
        <v>8325549.2300000004</v>
      </c>
      <c r="O347" s="36">
        <v>0</v>
      </c>
      <c r="P347" s="36">
        <v>0</v>
      </c>
      <c r="Q347" s="36">
        <v>0</v>
      </c>
      <c r="R347" s="36">
        <v>0</v>
      </c>
      <c r="S347" s="42">
        <v>0</v>
      </c>
      <c r="T347" s="42">
        <v>0</v>
      </c>
      <c r="U347" s="42">
        <v>0</v>
      </c>
      <c r="V347" s="42">
        <v>0</v>
      </c>
      <c r="W347" s="42">
        <v>0</v>
      </c>
      <c r="X347" s="44">
        <v>200000</v>
      </c>
      <c r="Y347" s="44">
        <v>178165.7</v>
      </c>
      <c r="Z347" s="42">
        <v>0</v>
      </c>
      <c r="AA347" s="45">
        <v>2028</v>
      </c>
      <c r="AB347" s="45">
        <v>2028</v>
      </c>
      <c r="AC347" s="45">
        <v>2028</v>
      </c>
    </row>
    <row r="348" spans="1:29" x14ac:dyDescent="0.25">
      <c r="A348">
        <v>1</v>
      </c>
      <c r="B348" s="40">
        <f>SUBTOTAL(9,$A$329:A348)</f>
        <v>20</v>
      </c>
      <c r="C348" s="46" t="s">
        <v>103</v>
      </c>
      <c r="D348" s="36">
        <f t="shared" si="135"/>
        <v>7620148.7599999998</v>
      </c>
      <c r="E348" s="42">
        <v>0</v>
      </c>
      <c r="F348" s="42">
        <v>0</v>
      </c>
      <c r="G348" s="42">
        <v>0</v>
      </c>
      <c r="H348" s="42">
        <v>0</v>
      </c>
      <c r="I348" s="42">
        <v>0</v>
      </c>
      <c r="J348" s="42">
        <v>0</v>
      </c>
      <c r="K348" s="43">
        <v>0</v>
      </c>
      <c r="L348" s="42">
        <v>0</v>
      </c>
      <c r="M348" s="47">
        <v>600.29999999999995</v>
      </c>
      <c r="N348" s="47">
        <v>7245103.54</v>
      </c>
      <c r="O348" s="42">
        <v>0</v>
      </c>
      <c r="P348" s="42">
        <v>0</v>
      </c>
      <c r="Q348" s="42">
        <v>0</v>
      </c>
      <c r="R348" s="42">
        <v>0</v>
      </c>
      <c r="S348" s="42">
        <v>0</v>
      </c>
      <c r="T348" s="42">
        <v>0</v>
      </c>
      <c r="U348" s="42">
        <v>0</v>
      </c>
      <c r="V348" s="42">
        <v>0</v>
      </c>
      <c r="W348" s="42">
        <v>0</v>
      </c>
      <c r="X348" s="47">
        <v>220000</v>
      </c>
      <c r="Y348" s="47">
        <v>155045.22</v>
      </c>
      <c r="Z348" s="42">
        <v>0</v>
      </c>
      <c r="AA348" s="45">
        <v>2028</v>
      </c>
      <c r="AB348" s="45">
        <v>2028</v>
      </c>
      <c r="AC348" s="45">
        <v>2028</v>
      </c>
    </row>
    <row r="349" spans="1:29" x14ac:dyDescent="0.25">
      <c r="A349">
        <v>1</v>
      </c>
      <c r="B349" s="40">
        <f>SUBTOTAL(9,$A$329:A349)</f>
        <v>21</v>
      </c>
      <c r="C349" s="46" t="s">
        <v>104</v>
      </c>
      <c r="D349" s="36">
        <f t="shared" si="135"/>
        <v>13126711.630000001</v>
      </c>
      <c r="E349" s="42">
        <v>0</v>
      </c>
      <c r="F349" s="42">
        <v>0</v>
      </c>
      <c r="G349" s="42">
        <v>0</v>
      </c>
      <c r="H349" s="42">
        <v>0</v>
      </c>
      <c r="I349" s="42">
        <v>0</v>
      </c>
      <c r="J349" s="42">
        <v>0</v>
      </c>
      <c r="K349" s="43">
        <v>0</v>
      </c>
      <c r="L349" s="42">
        <v>0</v>
      </c>
      <c r="M349" s="44">
        <v>1015</v>
      </c>
      <c r="N349" s="44">
        <v>12655875.890000001</v>
      </c>
      <c r="O349" s="42">
        <v>0</v>
      </c>
      <c r="P349" s="42">
        <v>0</v>
      </c>
      <c r="Q349" s="44">
        <v>0</v>
      </c>
      <c r="R349" s="44">
        <v>0</v>
      </c>
      <c r="S349" s="42">
        <v>0</v>
      </c>
      <c r="T349" s="42">
        <v>0</v>
      </c>
      <c r="U349" s="42">
        <v>0</v>
      </c>
      <c r="V349" s="42">
        <v>0</v>
      </c>
      <c r="W349" s="42">
        <v>0</v>
      </c>
      <c r="X349" s="44">
        <v>200000</v>
      </c>
      <c r="Y349" s="47">
        <v>270835.74</v>
      </c>
      <c r="Z349" s="42">
        <v>0</v>
      </c>
      <c r="AA349" s="45">
        <v>2028</v>
      </c>
      <c r="AB349" s="45">
        <v>2028</v>
      </c>
      <c r="AC349" s="45">
        <v>2028</v>
      </c>
    </row>
    <row r="350" spans="1:29" x14ac:dyDescent="0.25">
      <c r="A350">
        <v>1</v>
      </c>
      <c r="B350" s="40">
        <f>SUBTOTAL(9,$A$329:A350)</f>
        <v>22</v>
      </c>
      <c r="C350" s="46" t="s">
        <v>105</v>
      </c>
      <c r="D350" s="36">
        <f t="shared" si="135"/>
        <v>4163085.7199999997</v>
      </c>
      <c r="E350" s="42">
        <v>0</v>
      </c>
      <c r="F350" s="42">
        <v>0</v>
      </c>
      <c r="G350" s="42">
        <v>0</v>
      </c>
      <c r="H350" s="42">
        <v>0</v>
      </c>
      <c r="I350" s="42">
        <v>0</v>
      </c>
      <c r="J350" s="42">
        <v>0</v>
      </c>
      <c r="K350" s="43">
        <v>1</v>
      </c>
      <c r="L350" s="42">
        <v>3880052.59</v>
      </c>
      <c r="M350" s="36">
        <v>0</v>
      </c>
      <c r="N350" s="36">
        <v>0</v>
      </c>
      <c r="O350" s="42">
        <v>0</v>
      </c>
      <c r="P350" s="42">
        <v>0</v>
      </c>
      <c r="Q350" s="42">
        <v>0</v>
      </c>
      <c r="R350" s="42">
        <v>0</v>
      </c>
      <c r="S350" s="42">
        <v>0</v>
      </c>
      <c r="T350" s="42">
        <v>0</v>
      </c>
      <c r="U350" s="42">
        <v>0</v>
      </c>
      <c r="V350" s="42">
        <v>0</v>
      </c>
      <c r="W350" s="42">
        <v>0</v>
      </c>
      <c r="X350" s="44">
        <v>200000</v>
      </c>
      <c r="Y350" s="44">
        <v>83033.13</v>
      </c>
      <c r="Z350" s="42">
        <v>0</v>
      </c>
      <c r="AA350" s="45">
        <v>2028</v>
      </c>
      <c r="AB350" s="45">
        <v>2028</v>
      </c>
      <c r="AC350" s="45">
        <v>2028</v>
      </c>
    </row>
    <row r="351" spans="1:29" x14ac:dyDescent="0.25">
      <c r="A351">
        <v>1</v>
      </c>
      <c r="B351" s="40">
        <f>SUBTOTAL(9,$A$329:A351)</f>
        <v>23</v>
      </c>
      <c r="C351" s="46" t="s">
        <v>106</v>
      </c>
      <c r="D351" s="36">
        <f t="shared" si="135"/>
        <v>6822519.6299999999</v>
      </c>
      <c r="E351" s="42">
        <v>0</v>
      </c>
      <c r="F351" s="42">
        <v>0</v>
      </c>
      <c r="G351" s="42">
        <v>0</v>
      </c>
      <c r="H351" s="42">
        <v>0</v>
      </c>
      <c r="I351" s="42">
        <v>0</v>
      </c>
      <c r="J351" s="42">
        <v>0</v>
      </c>
      <c r="K351" s="43">
        <v>0</v>
      </c>
      <c r="L351" s="42">
        <v>0</v>
      </c>
      <c r="M351" s="42">
        <v>380</v>
      </c>
      <c r="N351" s="44">
        <v>6483767.0199999996</v>
      </c>
      <c r="O351" s="42">
        <v>0</v>
      </c>
      <c r="P351" s="42">
        <v>0</v>
      </c>
      <c r="Q351" s="42">
        <v>0</v>
      </c>
      <c r="R351" s="42">
        <v>0</v>
      </c>
      <c r="S351" s="42">
        <v>0</v>
      </c>
      <c r="T351" s="42">
        <v>0</v>
      </c>
      <c r="U351" s="42">
        <v>0</v>
      </c>
      <c r="V351" s="42">
        <v>0</v>
      </c>
      <c r="W351" s="42">
        <v>0</v>
      </c>
      <c r="X351" s="44">
        <v>200000</v>
      </c>
      <c r="Y351" s="44">
        <v>138752.60999999999</v>
      </c>
      <c r="Z351" s="42">
        <v>0</v>
      </c>
      <c r="AA351" s="45">
        <v>2028</v>
      </c>
      <c r="AB351" s="45">
        <v>2028</v>
      </c>
      <c r="AC351" s="45">
        <v>2028</v>
      </c>
    </row>
    <row r="352" spans="1:29" x14ac:dyDescent="0.25">
      <c r="A352">
        <v>1</v>
      </c>
      <c r="B352" s="40">
        <f>SUBTOTAL(9,$A$329:A352)</f>
        <v>24</v>
      </c>
      <c r="C352" s="46" t="s">
        <v>107</v>
      </c>
      <c r="D352" s="36">
        <f t="shared" si="135"/>
        <v>18105806.390000001</v>
      </c>
      <c r="E352" s="42">
        <v>0</v>
      </c>
      <c r="F352" s="42">
        <v>0</v>
      </c>
      <c r="G352" s="42">
        <v>0</v>
      </c>
      <c r="H352" s="42">
        <v>0</v>
      </c>
      <c r="I352" s="42">
        <v>0</v>
      </c>
      <c r="J352" s="42">
        <v>0</v>
      </c>
      <c r="K352" s="43">
        <v>0</v>
      </c>
      <c r="L352" s="42">
        <v>0</v>
      </c>
      <c r="M352" s="42">
        <v>1400</v>
      </c>
      <c r="N352" s="44">
        <v>17511069.510000002</v>
      </c>
      <c r="O352" s="42">
        <v>0</v>
      </c>
      <c r="P352" s="42">
        <v>0</v>
      </c>
      <c r="Q352" s="42">
        <v>0</v>
      </c>
      <c r="R352" s="44">
        <v>0</v>
      </c>
      <c r="S352" s="42">
        <v>0</v>
      </c>
      <c r="T352" s="42">
        <v>0</v>
      </c>
      <c r="U352" s="42">
        <v>0</v>
      </c>
      <c r="V352" s="42">
        <v>0</v>
      </c>
      <c r="W352" s="42">
        <v>0</v>
      </c>
      <c r="X352" s="44">
        <v>220000</v>
      </c>
      <c r="Y352" s="44">
        <v>374736.88</v>
      </c>
      <c r="Z352" s="42">
        <v>0</v>
      </c>
      <c r="AA352" s="45">
        <v>2028</v>
      </c>
      <c r="AB352" s="45">
        <v>2028</v>
      </c>
      <c r="AC352" s="45">
        <v>2028</v>
      </c>
    </row>
    <row r="353" spans="1:29" x14ac:dyDescent="0.25">
      <c r="A353">
        <v>1</v>
      </c>
      <c r="B353" s="40">
        <f>SUBTOTAL(9,$A$329:A353)</f>
        <v>25</v>
      </c>
      <c r="C353" s="46" t="s">
        <v>108</v>
      </c>
      <c r="D353" s="36">
        <f t="shared" si="135"/>
        <v>16051700</v>
      </c>
      <c r="E353" s="42">
        <v>0</v>
      </c>
      <c r="F353" s="42">
        <v>0</v>
      </c>
      <c r="G353" s="42">
        <v>0</v>
      </c>
      <c r="H353" s="42">
        <v>0</v>
      </c>
      <c r="I353" s="42">
        <v>0</v>
      </c>
      <c r="J353" s="42">
        <v>0</v>
      </c>
      <c r="K353" s="43">
        <v>0</v>
      </c>
      <c r="L353" s="42">
        <v>0</v>
      </c>
      <c r="M353" s="42">
        <v>1386</v>
      </c>
      <c r="N353" s="44">
        <v>15500000</v>
      </c>
      <c r="O353" s="42">
        <v>0</v>
      </c>
      <c r="P353" s="42">
        <v>0</v>
      </c>
      <c r="Q353" s="42">
        <v>0</v>
      </c>
      <c r="R353" s="42">
        <v>0</v>
      </c>
      <c r="S353" s="42">
        <v>0</v>
      </c>
      <c r="T353" s="42">
        <v>0</v>
      </c>
      <c r="U353" s="42">
        <v>0</v>
      </c>
      <c r="V353" s="42">
        <v>0</v>
      </c>
      <c r="W353" s="42">
        <v>0</v>
      </c>
      <c r="X353" s="44">
        <v>220000</v>
      </c>
      <c r="Y353" s="44">
        <v>331700</v>
      </c>
      <c r="Z353" s="42">
        <v>0</v>
      </c>
      <c r="AA353" s="45">
        <v>2028</v>
      </c>
      <c r="AB353" s="45">
        <v>2028</v>
      </c>
      <c r="AC353" s="45">
        <v>2028</v>
      </c>
    </row>
    <row r="354" spans="1:29" x14ac:dyDescent="0.25">
      <c r="A354">
        <v>1</v>
      </c>
      <c r="B354" s="40">
        <f>SUBTOTAL(9,$A$329:A354)</f>
        <v>26</v>
      </c>
      <c r="C354" s="46" t="s">
        <v>109</v>
      </c>
      <c r="D354" s="36">
        <f t="shared" si="135"/>
        <v>11462586.619999999</v>
      </c>
      <c r="E354" s="42">
        <v>0</v>
      </c>
      <c r="F354" s="42">
        <v>0</v>
      </c>
      <c r="G354" s="42">
        <v>0</v>
      </c>
      <c r="H354" s="42">
        <v>0</v>
      </c>
      <c r="I354" s="42">
        <v>0</v>
      </c>
      <c r="J354" s="42">
        <v>0</v>
      </c>
      <c r="K354" s="43">
        <v>0</v>
      </c>
      <c r="L354" s="42">
        <v>0</v>
      </c>
      <c r="M354" s="42">
        <v>903</v>
      </c>
      <c r="N354" s="44">
        <v>11016826.539999999</v>
      </c>
      <c r="O354" s="42">
        <v>0</v>
      </c>
      <c r="P354" s="42">
        <v>0</v>
      </c>
      <c r="Q354" s="42">
        <v>0</v>
      </c>
      <c r="R354" s="44">
        <v>0</v>
      </c>
      <c r="S354" s="42">
        <v>0</v>
      </c>
      <c r="T354" s="42">
        <v>0</v>
      </c>
      <c r="U354" s="42">
        <v>0</v>
      </c>
      <c r="V354" s="42">
        <v>0</v>
      </c>
      <c r="W354" s="42">
        <v>0</v>
      </c>
      <c r="X354" s="42">
        <v>210000</v>
      </c>
      <c r="Y354" s="44">
        <v>235760.08</v>
      </c>
      <c r="Z354" s="42">
        <v>0</v>
      </c>
      <c r="AA354" s="45">
        <v>2028</v>
      </c>
      <c r="AB354" s="45">
        <v>2028</v>
      </c>
      <c r="AC354" s="45">
        <v>2028</v>
      </c>
    </row>
    <row r="355" spans="1:29" x14ac:dyDescent="0.25">
      <c r="A355">
        <v>1</v>
      </c>
      <c r="B355" s="40">
        <f>SUBTOTAL(9,$A$329:A355)</f>
        <v>27</v>
      </c>
      <c r="C355" s="46" t="s">
        <v>110</v>
      </c>
      <c r="D355" s="36">
        <f t="shared" si="135"/>
        <v>8504911.3800000008</v>
      </c>
      <c r="E355" s="42">
        <v>0</v>
      </c>
      <c r="F355" s="42">
        <v>0</v>
      </c>
      <c r="G355" s="42">
        <v>0</v>
      </c>
      <c r="H355" s="42">
        <v>0</v>
      </c>
      <c r="I355" s="42">
        <v>0</v>
      </c>
      <c r="J355" s="42">
        <v>0</v>
      </c>
      <c r="K355" s="43">
        <v>0</v>
      </c>
      <c r="L355" s="42">
        <v>0</v>
      </c>
      <c r="M355" s="42">
        <v>670</v>
      </c>
      <c r="N355" s="44">
        <v>8130909.9400000004</v>
      </c>
      <c r="O355" s="42">
        <v>0</v>
      </c>
      <c r="P355" s="42">
        <v>0</v>
      </c>
      <c r="Q355" s="42">
        <v>0</v>
      </c>
      <c r="R355" s="44">
        <v>0</v>
      </c>
      <c r="S355" s="42">
        <v>0</v>
      </c>
      <c r="T355" s="42">
        <v>0</v>
      </c>
      <c r="U355" s="42">
        <v>0</v>
      </c>
      <c r="V355" s="42">
        <v>0</v>
      </c>
      <c r="W355" s="42">
        <v>0</v>
      </c>
      <c r="X355" s="44">
        <v>200000</v>
      </c>
      <c r="Y355" s="44">
        <v>174001.44</v>
      </c>
      <c r="Z355" s="42">
        <v>0</v>
      </c>
      <c r="AA355" s="45">
        <v>2028</v>
      </c>
      <c r="AB355" s="45">
        <v>2028</v>
      </c>
      <c r="AC355" s="45">
        <v>2028</v>
      </c>
    </row>
    <row r="356" spans="1:29" x14ac:dyDescent="0.25">
      <c r="A356">
        <v>1</v>
      </c>
      <c r="B356" s="40">
        <f>SUBTOTAL(9,$A$329:A356)</f>
        <v>28</v>
      </c>
      <c r="C356" s="46" t="s">
        <v>111</v>
      </c>
      <c r="D356" s="36">
        <f t="shared" si="135"/>
        <v>6473890.1600000001</v>
      </c>
      <c r="E356" s="42">
        <v>0</v>
      </c>
      <c r="F356" s="42">
        <v>0</v>
      </c>
      <c r="G356" s="42">
        <v>0</v>
      </c>
      <c r="H356" s="42">
        <v>0</v>
      </c>
      <c r="I356" s="42">
        <v>0</v>
      </c>
      <c r="J356" s="42">
        <v>0</v>
      </c>
      <c r="K356" s="43">
        <v>0</v>
      </c>
      <c r="L356" s="42">
        <v>0</v>
      </c>
      <c r="M356" s="42">
        <v>510</v>
      </c>
      <c r="N356" s="44">
        <v>6142441.9000000004</v>
      </c>
      <c r="O356" s="42">
        <v>0</v>
      </c>
      <c r="P356" s="42">
        <v>0</v>
      </c>
      <c r="Q356" s="42">
        <v>0</v>
      </c>
      <c r="R356" s="42">
        <v>0</v>
      </c>
      <c r="S356" s="42">
        <v>0</v>
      </c>
      <c r="T356" s="42">
        <v>0</v>
      </c>
      <c r="U356" s="42">
        <v>0</v>
      </c>
      <c r="V356" s="42">
        <v>0</v>
      </c>
      <c r="W356" s="42">
        <v>0</v>
      </c>
      <c r="X356" s="44">
        <v>200000</v>
      </c>
      <c r="Y356" s="44">
        <v>131448.26</v>
      </c>
      <c r="Z356" s="42">
        <v>0</v>
      </c>
      <c r="AA356" s="45">
        <v>2028</v>
      </c>
      <c r="AB356" s="45">
        <v>2028</v>
      </c>
      <c r="AC356" s="45">
        <v>2028</v>
      </c>
    </row>
    <row r="357" spans="1:29" x14ac:dyDescent="0.25">
      <c r="A357">
        <v>1</v>
      </c>
      <c r="B357" s="40">
        <f>SUBTOTAL(9,$A$329:A357)</f>
        <v>29</v>
      </c>
      <c r="C357" s="46" t="s">
        <v>112</v>
      </c>
      <c r="D357" s="36">
        <f t="shared" si="135"/>
        <v>14318710.76</v>
      </c>
      <c r="E357" s="42">
        <v>0</v>
      </c>
      <c r="F357" s="42">
        <v>0</v>
      </c>
      <c r="G357" s="42">
        <v>0</v>
      </c>
      <c r="H357" s="42">
        <v>0</v>
      </c>
      <c r="I357" s="42">
        <v>0</v>
      </c>
      <c r="J357" s="42">
        <v>0</v>
      </c>
      <c r="K357" s="43">
        <v>0</v>
      </c>
      <c r="L357" s="42">
        <v>0</v>
      </c>
      <c r="M357" s="44">
        <v>1128</v>
      </c>
      <c r="N357" s="44">
        <v>13803319.720000001</v>
      </c>
      <c r="O357" s="42">
        <v>0</v>
      </c>
      <c r="P357" s="42">
        <v>0</v>
      </c>
      <c r="Q357" s="44">
        <v>0</v>
      </c>
      <c r="R357" s="44">
        <v>0</v>
      </c>
      <c r="S357" s="42">
        <v>0</v>
      </c>
      <c r="T357" s="42">
        <v>0</v>
      </c>
      <c r="U357" s="42">
        <v>0</v>
      </c>
      <c r="V357" s="42">
        <v>0</v>
      </c>
      <c r="W357" s="42">
        <v>0</v>
      </c>
      <c r="X357" s="42">
        <v>220000</v>
      </c>
      <c r="Y357" s="47">
        <v>295391.03999999998</v>
      </c>
      <c r="Z357" s="42">
        <v>0</v>
      </c>
      <c r="AA357" s="45">
        <v>2028</v>
      </c>
      <c r="AB357" s="45">
        <v>2028</v>
      </c>
      <c r="AC357" s="45">
        <v>2028</v>
      </c>
    </row>
    <row r="358" spans="1:29" x14ac:dyDescent="0.3">
      <c r="B358" s="34" t="s">
        <v>495</v>
      </c>
      <c r="C358" s="35"/>
      <c r="D358" s="36">
        <f>SUM(D359:D363)</f>
        <v>60223102.890000001</v>
      </c>
      <c r="E358" s="36">
        <f t="shared" ref="E358:Z358" si="136">SUM(E359:E363)</f>
        <v>0</v>
      </c>
      <c r="F358" s="36">
        <f t="shared" si="136"/>
        <v>0</v>
      </c>
      <c r="G358" s="36">
        <f t="shared" si="136"/>
        <v>0</v>
      </c>
      <c r="H358" s="36">
        <f t="shared" si="136"/>
        <v>0</v>
      </c>
      <c r="I358" s="36">
        <f t="shared" si="136"/>
        <v>0</v>
      </c>
      <c r="J358" s="36">
        <f t="shared" si="136"/>
        <v>0</v>
      </c>
      <c r="K358" s="37">
        <f t="shared" si="136"/>
        <v>0</v>
      </c>
      <c r="L358" s="36">
        <f t="shared" si="136"/>
        <v>0</v>
      </c>
      <c r="M358" s="36">
        <f t="shared" si="136"/>
        <v>4720.34</v>
      </c>
      <c r="N358" s="36">
        <f t="shared" si="136"/>
        <v>58298623.539999999</v>
      </c>
      <c r="O358" s="36">
        <f t="shared" si="136"/>
        <v>0</v>
      </c>
      <c r="P358" s="36">
        <f t="shared" si="136"/>
        <v>0</v>
      </c>
      <c r="Q358" s="36">
        <f t="shared" si="136"/>
        <v>0</v>
      </c>
      <c r="R358" s="36">
        <f t="shared" si="136"/>
        <v>0</v>
      </c>
      <c r="S358" s="36">
        <f t="shared" si="136"/>
        <v>0</v>
      </c>
      <c r="T358" s="36">
        <f t="shared" si="136"/>
        <v>0</v>
      </c>
      <c r="U358" s="36">
        <f t="shared" si="136"/>
        <v>0</v>
      </c>
      <c r="V358" s="36">
        <f t="shared" si="136"/>
        <v>0</v>
      </c>
      <c r="W358" s="36">
        <f t="shared" si="136"/>
        <v>0</v>
      </c>
      <c r="X358" s="36">
        <f t="shared" si="136"/>
        <v>1050000</v>
      </c>
      <c r="Y358" s="36">
        <f t="shared" si="136"/>
        <v>874479.34999999986</v>
      </c>
      <c r="Z358" s="36">
        <f t="shared" si="136"/>
        <v>0</v>
      </c>
      <c r="AA358" s="38" t="s">
        <v>501</v>
      </c>
      <c r="AB358" s="38" t="s">
        <v>501</v>
      </c>
      <c r="AC358" s="38" t="s">
        <v>501</v>
      </c>
    </row>
    <row r="359" spans="1:29" x14ac:dyDescent="0.3">
      <c r="A359">
        <v>1</v>
      </c>
      <c r="B359" s="40">
        <f>SUBTOTAL(9,$A$329:A359)</f>
        <v>30</v>
      </c>
      <c r="C359" s="46" t="s">
        <v>169</v>
      </c>
      <c r="D359" s="36">
        <f t="shared" ref="D359:D363" si="137">E359+F359+G359+H359+I359+J359+L359+N359+P359+R359+T359+U359+V359+W359+Y359+Z359+X359</f>
        <v>22410887.949999999</v>
      </c>
      <c r="E359" s="44">
        <v>0</v>
      </c>
      <c r="F359" s="44">
        <v>0</v>
      </c>
      <c r="G359" s="44">
        <v>0</v>
      </c>
      <c r="H359" s="44">
        <v>0</v>
      </c>
      <c r="I359" s="44">
        <v>0</v>
      </c>
      <c r="J359" s="44">
        <v>0</v>
      </c>
      <c r="K359" s="50">
        <v>0</v>
      </c>
      <c r="L359" s="44">
        <v>0</v>
      </c>
      <c r="M359" s="44">
        <v>1765.4</v>
      </c>
      <c r="N359" s="44">
        <v>21833387.140000001</v>
      </c>
      <c r="O359" s="48">
        <v>0</v>
      </c>
      <c r="P359" s="48">
        <v>0</v>
      </c>
      <c r="Q359" s="48">
        <v>0</v>
      </c>
      <c r="R359" s="48">
        <v>0</v>
      </c>
      <c r="S359" s="48">
        <v>0</v>
      </c>
      <c r="T359" s="48">
        <v>0</v>
      </c>
      <c r="U359" s="48">
        <v>0</v>
      </c>
      <c r="V359" s="48">
        <v>0</v>
      </c>
      <c r="W359" s="48">
        <v>0</v>
      </c>
      <c r="X359" s="48">
        <v>250000</v>
      </c>
      <c r="Y359" s="48">
        <f t="shared" ref="Y359:Y363" si="138">ROUND(N359*1.5%,2)</f>
        <v>327500.81</v>
      </c>
      <c r="Z359" s="48">
        <v>0</v>
      </c>
      <c r="AA359" s="45">
        <v>2028</v>
      </c>
      <c r="AB359" s="45">
        <v>2028</v>
      </c>
      <c r="AC359" s="45">
        <v>2028</v>
      </c>
    </row>
    <row r="360" spans="1:29" x14ac:dyDescent="0.3">
      <c r="A360">
        <v>1</v>
      </c>
      <c r="B360" s="40">
        <f>SUBTOTAL(9,$A$329:A360)</f>
        <v>31</v>
      </c>
      <c r="C360" s="46" t="s">
        <v>170</v>
      </c>
      <c r="D360" s="36">
        <f t="shared" si="137"/>
        <v>5179360.0799999991</v>
      </c>
      <c r="E360" s="44">
        <v>0</v>
      </c>
      <c r="F360" s="44">
        <v>0</v>
      </c>
      <c r="G360" s="44">
        <v>0</v>
      </c>
      <c r="H360" s="44">
        <v>0</v>
      </c>
      <c r="I360" s="44">
        <v>0</v>
      </c>
      <c r="J360" s="44">
        <v>0</v>
      </c>
      <c r="K360" s="50">
        <v>0</v>
      </c>
      <c r="L360" s="44">
        <v>0</v>
      </c>
      <c r="M360" s="44">
        <v>408</v>
      </c>
      <c r="N360" s="44">
        <v>4955034.5599999996</v>
      </c>
      <c r="O360" s="48">
        <v>0</v>
      </c>
      <c r="P360" s="48">
        <v>0</v>
      </c>
      <c r="Q360" s="48">
        <v>0</v>
      </c>
      <c r="R360" s="48">
        <v>0</v>
      </c>
      <c r="S360" s="48">
        <v>0</v>
      </c>
      <c r="T360" s="48">
        <v>0</v>
      </c>
      <c r="U360" s="48">
        <v>0</v>
      </c>
      <c r="V360" s="48">
        <v>0</v>
      </c>
      <c r="W360" s="48">
        <v>0</v>
      </c>
      <c r="X360" s="48">
        <v>150000</v>
      </c>
      <c r="Y360" s="48">
        <f t="shared" si="138"/>
        <v>74325.52</v>
      </c>
      <c r="Z360" s="48">
        <v>0</v>
      </c>
      <c r="AA360" s="45">
        <v>2028</v>
      </c>
      <c r="AB360" s="45">
        <v>2028</v>
      </c>
      <c r="AC360" s="45">
        <v>2028</v>
      </c>
    </row>
    <row r="361" spans="1:29" x14ac:dyDescent="0.3">
      <c r="A361">
        <v>1</v>
      </c>
      <c r="B361" s="40">
        <f>SUBTOTAL(9,$A$329:A361)</f>
        <v>32</v>
      </c>
      <c r="C361" s="46" t="s">
        <v>171</v>
      </c>
      <c r="D361" s="36">
        <f t="shared" si="137"/>
        <v>5462447.6500000004</v>
      </c>
      <c r="E361" s="44">
        <v>0</v>
      </c>
      <c r="F361" s="44">
        <v>0</v>
      </c>
      <c r="G361" s="44">
        <v>0</v>
      </c>
      <c r="H361" s="44">
        <v>0</v>
      </c>
      <c r="I361" s="44">
        <v>0</v>
      </c>
      <c r="J361" s="44">
        <v>0</v>
      </c>
      <c r="K361" s="50">
        <v>0</v>
      </c>
      <c r="L361" s="44">
        <v>0</v>
      </c>
      <c r="M361" s="44">
        <v>430.3</v>
      </c>
      <c r="N361" s="44">
        <v>5184677.49</v>
      </c>
      <c r="O361" s="48">
        <v>0</v>
      </c>
      <c r="P361" s="48">
        <v>0</v>
      </c>
      <c r="Q361" s="48">
        <v>0</v>
      </c>
      <c r="R361" s="48">
        <v>0</v>
      </c>
      <c r="S361" s="48">
        <v>0</v>
      </c>
      <c r="T361" s="48">
        <v>0</v>
      </c>
      <c r="U361" s="48">
        <v>0</v>
      </c>
      <c r="V361" s="48">
        <v>0</v>
      </c>
      <c r="W361" s="48">
        <v>0</v>
      </c>
      <c r="X361" s="48">
        <v>200000</v>
      </c>
      <c r="Y361" s="48">
        <f t="shared" si="138"/>
        <v>77770.16</v>
      </c>
      <c r="Z361" s="48">
        <v>0</v>
      </c>
      <c r="AA361" s="45">
        <v>2028</v>
      </c>
      <c r="AB361" s="45">
        <v>2028</v>
      </c>
      <c r="AC361" s="45">
        <v>2028</v>
      </c>
    </row>
    <row r="362" spans="1:29" x14ac:dyDescent="0.3">
      <c r="A362">
        <v>1</v>
      </c>
      <c r="B362" s="40">
        <f>SUBTOTAL(9,$A$329:A362)</f>
        <v>33</v>
      </c>
      <c r="C362" s="46" t="s">
        <v>172</v>
      </c>
      <c r="D362" s="36">
        <f t="shared" si="137"/>
        <v>10887319.560000001</v>
      </c>
      <c r="E362" s="44">
        <v>0</v>
      </c>
      <c r="F362" s="44">
        <v>0</v>
      </c>
      <c r="G362" s="44">
        <v>0</v>
      </c>
      <c r="H362" s="44">
        <v>0</v>
      </c>
      <c r="I362" s="44">
        <v>0</v>
      </c>
      <c r="J362" s="44">
        <v>0</v>
      </c>
      <c r="K362" s="50">
        <v>0</v>
      </c>
      <c r="L362" s="44">
        <v>0</v>
      </c>
      <c r="M362" s="44">
        <v>857.64</v>
      </c>
      <c r="N362" s="44">
        <v>10529378.880000001</v>
      </c>
      <c r="O362" s="48">
        <v>0</v>
      </c>
      <c r="P362" s="48">
        <v>0</v>
      </c>
      <c r="Q362" s="48">
        <v>0</v>
      </c>
      <c r="R362" s="48">
        <v>0</v>
      </c>
      <c r="S362" s="48">
        <v>0</v>
      </c>
      <c r="T362" s="48">
        <v>0</v>
      </c>
      <c r="U362" s="48">
        <v>0</v>
      </c>
      <c r="V362" s="48">
        <v>0</v>
      </c>
      <c r="W362" s="48">
        <v>0</v>
      </c>
      <c r="X362" s="48">
        <v>200000</v>
      </c>
      <c r="Y362" s="48">
        <f t="shared" si="138"/>
        <v>157940.68</v>
      </c>
      <c r="Z362" s="48">
        <v>0</v>
      </c>
      <c r="AA362" s="45">
        <v>2028</v>
      </c>
      <c r="AB362" s="45">
        <v>2028</v>
      </c>
      <c r="AC362" s="45">
        <v>2028</v>
      </c>
    </row>
    <row r="363" spans="1:29" x14ac:dyDescent="0.3">
      <c r="A363">
        <v>1</v>
      </c>
      <c r="B363" s="40">
        <f>SUBTOTAL(9,$A$329:A363)</f>
        <v>34</v>
      </c>
      <c r="C363" s="46" t="s">
        <v>173</v>
      </c>
      <c r="D363" s="36">
        <f t="shared" si="137"/>
        <v>16283087.65</v>
      </c>
      <c r="E363" s="44">
        <v>0</v>
      </c>
      <c r="F363" s="44">
        <v>0</v>
      </c>
      <c r="G363" s="44">
        <v>0</v>
      </c>
      <c r="H363" s="44">
        <v>0</v>
      </c>
      <c r="I363" s="44">
        <v>0</v>
      </c>
      <c r="J363" s="44">
        <v>0</v>
      </c>
      <c r="K363" s="50">
        <v>0</v>
      </c>
      <c r="L363" s="44">
        <v>0</v>
      </c>
      <c r="M363" s="44">
        <v>1259</v>
      </c>
      <c r="N363" s="44">
        <v>15796145.470000001</v>
      </c>
      <c r="O363" s="48">
        <v>0</v>
      </c>
      <c r="P363" s="48">
        <v>0</v>
      </c>
      <c r="Q363" s="48">
        <v>0</v>
      </c>
      <c r="R363" s="48">
        <v>0</v>
      </c>
      <c r="S363" s="48">
        <v>0</v>
      </c>
      <c r="T363" s="48">
        <v>0</v>
      </c>
      <c r="U363" s="48">
        <v>0</v>
      </c>
      <c r="V363" s="48">
        <v>0</v>
      </c>
      <c r="W363" s="48">
        <v>0</v>
      </c>
      <c r="X363" s="48">
        <v>250000</v>
      </c>
      <c r="Y363" s="48">
        <f t="shared" si="138"/>
        <v>236942.18</v>
      </c>
      <c r="Z363" s="48">
        <v>0</v>
      </c>
      <c r="AA363" s="45">
        <v>2028</v>
      </c>
      <c r="AB363" s="45">
        <v>2028</v>
      </c>
      <c r="AC363" s="45">
        <v>2028</v>
      </c>
    </row>
    <row r="364" spans="1:29" x14ac:dyDescent="0.3">
      <c r="B364" s="34" t="s">
        <v>493</v>
      </c>
      <c r="C364" s="35"/>
      <c r="D364" s="36">
        <f>SUM(D365:D378)</f>
        <v>192556074.03</v>
      </c>
      <c r="E364" s="36">
        <f t="shared" ref="E364:Z364" si="139">SUM(E365:E378)</f>
        <v>0</v>
      </c>
      <c r="F364" s="36">
        <f t="shared" si="139"/>
        <v>0</v>
      </c>
      <c r="G364" s="36">
        <f t="shared" si="139"/>
        <v>1641243.74</v>
      </c>
      <c r="H364" s="36">
        <f t="shared" si="139"/>
        <v>0</v>
      </c>
      <c r="I364" s="36">
        <f t="shared" si="139"/>
        <v>0</v>
      </c>
      <c r="J364" s="36">
        <f t="shared" si="139"/>
        <v>0</v>
      </c>
      <c r="K364" s="37">
        <f t="shared" si="139"/>
        <v>0</v>
      </c>
      <c r="L364" s="36">
        <f t="shared" si="139"/>
        <v>0</v>
      </c>
      <c r="M364" s="36">
        <f t="shared" si="139"/>
        <v>13300.7</v>
      </c>
      <c r="N364" s="36">
        <f t="shared" si="139"/>
        <v>185192326.74000001</v>
      </c>
      <c r="O364" s="36">
        <f t="shared" si="139"/>
        <v>0</v>
      </c>
      <c r="P364" s="36">
        <f t="shared" si="139"/>
        <v>0</v>
      </c>
      <c r="Q364" s="36">
        <f t="shared" si="139"/>
        <v>0</v>
      </c>
      <c r="R364" s="36">
        <f t="shared" si="139"/>
        <v>0</v>
      </c>
      <c r="S364" s="36">
        <f t="shared" si="139"/>
        <v>0</v>
      </c>
      <c r="T364" s="36">
        <f t="shared" si="139"/>
        <v>0</v>
      </c>
      <c r="U364" s="36">
        <f t="shared" si="139"/>
        <v>0</v>
      </c>
      <c r="V364" s="36">
        <f t="shared" si="139"/>
        <v>0</v>
      </c>
      <c r="W364" s="36">
        <f t="shared" si="139"/>
        <v>0</v>
      </c>
      <c r="X364" s="36">
        <f t="shared" si="139"/>
        <v>2800000</v>
      </c>
      <c r="Y364" s="36">
        <f t="shared" si="139"/>
        <v>2802503.5500000003</v>
      </c>
      <c r="Z364" s="36">
        <f t="shared" si="139"/>
        <v>120000</v>
      </c>
      <c r="AA364" s="38" t="s">
        <v>501</v>
      </c>
      <c r="AB364" s="38" t="s">
        <v>501</v>
      </c>
      <c r="AC364" s="38" t="s">
        <v>501</v>
      </c>
    </row>
    <row r="365" spans="1:29" x14ac:dyDescent="0.3">
      <c r="A365">
        <v>1</v>
      </c>
      <c r="B365" s="40">
        <f>SUBTOTAL(9,$A$329:A365)</f>
        <v>35</v>
      </c>
      <c r="C365" s="46" t="s">
        <v>143</v>
      </c>
      <c r="D365" s="36">
        <f>E365+F365+G365+H365+I365+J365+L365+N365+P365+R365+T365+U365+V365+W365+Y365+Z365+X365</f>
        <v>10395863.940000001</v>
      </c>
      <c r="E365" s="48">
        <v>0</v>
      </c>
      <c r="F365" s="48">
        <v>0</v>
      </c>
      <c r="G365" s="48">
        <v>0</v>
      </c>
      <c r="H365" s="48">
        <v>0</v>
      </c>
      <c r="I365" s="48">
        <v>0</v>
      </c>
      <c r="J365" s="48">
        <v>0</v>
      </c>
      <c r="K365" s="49">
        <v>0</v>
      </c>
      <c r="L365" s="48">
        <v>0</v>
      </c>
      <c r="M365" s="44">
        <v>578.70000000000005</v>
      </c>
      <c r="N365" s="44">
        <v>9976220.6300000008</v>
      </c>
      <c r="O365" s="48">
        <v>0</v>
      </c>
      <c r="P365" s="48">
        <v>0</v>
      </c>
      <c r="Q365" s="48">
        <v>0</v>
      </c>
      <c r="R365" s="48">
        <v>0</v>
      </c>
      <c r="S365" s="48">
        <v>0</v>
      </c>
      <c r="T365" s="48">
        <v>0</v>
      </c>
      <c r="U365" s="48">
        <v>0</v>
      </c>
      <c r="V365" s="48">
        <v>0</v>
      </c>
      <c r="W365" s="48">
        <v>0</v>
      </c>
      <c r="X365" s="48">
        <v>150000</v>
      </c>
      <c r="Y365" s="48">
        <f>ROUND(N365*1.5%,2)</f>
        <v>149643.31</v>
      </c>
      <c r="Z365" s="48">
        <v>120000</v>
      </c>
      <c r="AA365" s="45">
        <v>2028</v>
      </c>
      <c r="AB365" s="45">
        <v>2028</v>
      </c>
      <c r="AC365" s="45">
        <v>2028</v>
      </c>
    </row>
    <row r="366" spans="1:29" x14ac:dyDescent="0.3">
      <c r="A366">
        <v>1</v>
      </c>
      <c r="B366" s="40">
        <f>SUBTOTAL(9,$A$329:A366)</f>
        <v>36</v>
      </c>
      <c r="C366" s="46" t="s">
        <v>144</v>
      </c>
      <c r="D366" s="36">
        <f t="shared" ref="D366:D378" si="140">E366+F366+G366+H366+I366+J366+L366+N366+P366+R366+T366+U366+V366+W366+Y366+Z366+X366</f>
        <v>14573297.48</v>
      </c>
      <c r="E366" s="48">
        <v>0</v>
      </c>
      <c r="F366" s="48">
        <v>0</v>
      </c>
      <c r="G366" s="48">
        <v>0</v>
      </c>
      <c r="H366" s="48">
        <v>0</v>
      </c>
      <c r="I366" s="48">
        <v>0</v>
      </c>
      <c r="J366" s="48">
        <v>0</v>
      </c>
      <c r="K366" s="49">
        <v>0</v>
      </c>
      <c r="L366" s="48">
        <v>0</v>
      </c>
      <c r="M366" s="44">
        <v>1148</v>
      </c>
      <c r="N366" s="44">
        <v>14160884.220000001</v>
      </c>
      <c r="O366" s="48">
        <v>0</v>
      </c>
      <c r="P366" s="48">
        <v>0</v>
      </c>
      <c r="Q366" s="48">
        <v>0</v>
      </c>
      <c r="R366" s="48">
        <v>0</v>
      </c>
      <c r="S366" s="48">
        <v>0</v>
      </c>
      <c r="T366" s="48">
        <v>0</v>
      </c>
      <c r="U366" s="48">
        <v>0</v>
      </c>
      <c r="V366" s="48">
        <v>0</v>
      </c>
      <c r="W366" s="48">
        <v>0</v>
      </c>
      <c r="X366" s="48">
        <v>200000</v>
      </c>
      <c r="Y366" s="48">
        <f t="shared" ref="Y366:Y378" si="141">ROUND(N366*1.5%,2)</f>
        <v>212413.26</v>
      </c>
      <c r="Z366" s="48">
        <v>0</v>
      </c>
      <c r="AA366" s="45">
        <v>2028</v>
      </c>
      <c r="AB366" s="45">
        <v>2028</v>
      </c>
      <c r="AC366" s="45">
        <v>2028</v>
      </c>
    </row>
    <row r="367" spans="1:29" x14ac:dyDescent="0.3">
      <c r="A367">
        <v>1</v>
      </c>
      <c r="B367" s="40">
        <f>SUBTOTAL(9,$A$329:A367)</f>
        <v>37</v>
      </c>
      <c r="C367" s="46" t="s">
        <v>145</v>
      </c>
      <c r="D367" s="36">
        <f t="shared" si="140"/>
        <v>1815862.4</v>
      </c>
      <c r="E367" s="48">
        <v>0</v>
      </c>
      <c r="F367" s="48">
        <v>0</v>
      </c>
      <c r="G367" s="42">
        <v>1641243.74</v>
      </c>
      <c r="H367" s="48">
        <v>0</v>
      </c>
      <c r="I367" s="48">
        <v>0</v>
      </c>
      <c r="J367" s="48">
        <v>0</v>
      </c>
      <c r="K367" s="49">
        <v>0</v>
      </c>
      <c r="L367" s="48">
        <v>0</v>
      </c>
      <c r="M367" s="44">
        <v>0</v>
      </c>
      <c r="N367" s="44">
        <v>0</v>
      </c>
      <c r="O367" s="48">
        <v>0</v>
      </c>
      <c r="P367" s="48">
        <v>0</v>
      </c>
      <c r="Q367" s="48">
        <v>0</v>
      </c>
      <c r="R367" s="48">
        <v>0</v>
      </c>
      <c r="S367" s="48">
        <v>0</v>
      </c>
      <c r="T367" s="48">
        <v>0</v>
      </c>
      <c r="U367" s="48">
        <v>0</v>
      </c>
      <c r="V367" s="48">
        <v>0</v>
      </c>
      <c r="W367" s="48">
        <v>0</v>
      </c>
      <c r="X367" s="48">
        <v>150000</v>
      </c>
      <c r="Y367" s="48">
        <f>ROUND(G367*1.5%,2)</f>
        <v>24618.66</v>
      </c>
      <c r="Z367" s="48">
        <v>0</v>
      </c>
      <c r="AA367" s="45">
        <v>2028</v>
      </c>
      <c r="AB367" s="45">
        <v>2028</v>
      </c>
      <c r="AC367" s="45">
        <v>2028</v>
      </c>
    </row>
    <row r="368" spans="1:29" x14ac:dyDescent="0.3">
      <c r="A368">
        <v>1</v>
      </c>
      <c r="B368" s="40">
        <f>SUBTOTAL(9,$A$329:A368)</f>
        <v>38</v>
      </c>
      <c r="C368" s="46" t="s">
        <v>146</v>
      </c>
      <c r="D368" s="36">
        <f t="shared" si="140"/>
        <v>13963961</v>
      </c>
      <c r="E368" s="48">
        <v>0</v>
      </c>
      <c r="F368" s="48">
        <v>0</v>
      </c>
      <c r="G368" s="48">
        <v>0</v>
      </c>
      <c r="H368" s="48">
        <v>0</v>
      </c>
      <c r="I368" s="48">
        <v>0</v>
      </c>
      <c r="J368" s="48">
        <v>0</v>
      </c>
      <c r="K368" s="49">
        <v>0</v>
      </c>
      <c r="L368" s="48">
        <v>0</v>
      </c>
      <c r="M368" s="44">
        <v>1100</v>
      </c>
      <c r="N368" s="44">
        <v>13560552.710000001</v>
      </c>
      <c r="O368" s="48">
        <v>0</v>
      </c>
      <c r="P368" s="48">
        <v>0</v>
      </c>
      <c r="Q368" s="48">
        <v>0</v>
      </c>
      <c r="R368" s="48">
        <v>0</v>
      </c>
      <c r="S368" s="48">
        <v>0</v>
      </c>
      <c r="T368" s="48">
        <v>0</v>
      </c>
      <c r="U368" s="48">
        <v>0</v>
      </c>
      <c r="V368" s="48">
        <v>0</v>
      </c>
      <c r="W368" s="48">
        <v>0</v>
      </c>
      <c r="X368" s="48">
        <v>200000</v>
      </c>
      <c r="Y368" s="48">
        <f t="shared" si="141"/>
        <v>203408.29</v>
      </c>
      <c r="Z368" s="48">
        <v>0</v>
      </c>
      <c r="AA368" s="45">
        <v>2028</v>
      </c>
      <c r="AB368" s="45">
        <v>2028</v>
      </c>
      <c r="AC368" s="45">
        <v>2028</v>
      </c>
    </row>
    <row r="369" spans="1:29" x14ac:dyDescent="0.3">
      <c r="A369">
        <v>1</v>
      </c>
      <c r="B369" s="40">
        <f>SUBTOTAL(9,$A$329:A369)</f>
        <v>39</v>
      </c>
      <c r="C369" s="46" t="s">
        <v>147</v>
      </c>
      <c r="D369" s="36">
        <f t="shared" si="140"/>
        <v>24957255.399999999</v>
      </c>
      <c r="E369" s="48">
        <v>0</v>
      </c>
      <c r="F369" s="48">
        <v>0</v>
      </c>
      <c r="G369" s="48">
        <v>0</v>
      </c>
      <c r="H369" s="48">
        <v>0</v>
      </c>
      <c r="I369" s="48">
        <v>0</v>
      </c>
      <c r="J369" s="48">
        <v>0</v>
      </c>
      <c r="K369" s="49">
        <v>0</v>
      </c>
      <c r="L369" s="48">
        <v>0</v>
      </c>
      <c r="M369" s="44">
        <v>1390</v>
      </c>
      <c r="N369" s="44">
        <v>24391384.629999999</v>
      </c>
      <c r="O369" s="48">
        <v>0</v>
      </c>
      <c r="P369" s="48">
        <v>0</v>
      </c>
      <c r="Q369" s="48">
        <v>0</v>
      </c>
      <c r="R369" s="48">
        <v>0</v>
      </c>
      <c r="S369" s="48">
        <v>0</v>
      </c>
      <c r="T369" s="48">
        <v>0</v>
      </c>
      <c r="U369" s="48">
        <v>0</v>
      </c>
      <c r="V369" s="48">
        <v>0</v>
      </c>
      <c r="W369" s="48">
        <v>0</v>
      </c>
      <c r="X369" s="48">
        <v>200000</v>
      </c>
      <c r="Y369" s="48">
        <f t="shared" si="141"/>
        <v>365870.77</v>
      </c>
      <c r="Z369" s="48">
        <v>0</v>
      </c>
      <c r="AA369" s="45">
        <v>2028</v>
      </c>
      <c r="AB369" s="45">
        <v>2028</v>
      </c>
      <c r="AC369" s="45">
        <v>2028</v>
      </c>
    </row>
    <row r="370" spans="1:29" x14ac:dyDescent="0.3">
      <c r="A370">
        <v>1</v>
      </c>
      <c r="B370" s="40">
        <f>SUBTOTAL(9,$A$329:A370)</f>
        <v>40</v>
      </c>
      <c r="C370" s="46" t="s">
        <v>148</v>
      </c>
      <c r="D370" s="36">
        <f t="shared" si="140"/>
        <v>12105615.6</v>
      </c>
      <c r="E370" s="48">
        <v>0</v>
      </c>
      <c r="F370" s="48">
        <v>0</v>
      </c>
      <c r="G370" s="48">
        <v>0</v>
      </c>
      <c r="H370" s="48">
        <v>0</v>
      </c>
      <c r="I370" s="48">
        <v>0</v>
      </c>
      <c r="J370" s="48">
        <v>0</v>
      </c>
      <c r="K370" s="49">
        <v>0</v>
      </c>
      <c r="L370" s="48">
        <v>0</v>
      </c>
      <c r="M370" s="44">
        <v>936</v>
      </c>
      <c r="N370" s="44">
        <v>11729670.539999999</v>
      </c>
      <c r="O370" s="48">
        <v>0</v>
      </c>
      <c r="P370" s="48">
        <v>0</v>
      </c>
      <c r="Q370" s="48">
        <v>0</v>
      </c>
      <c r="R370" s="48">
        <v>0</v>
      </c>
      <c r="S370" s="48">
        <v>0</v>
      </c>
      <c r="T370" s="48">
        <v>0</v>
      </c>
      <c r="U370" s="48">
        <v>0</v>
      </c>
      <c r="V370" s="48">
        <v>0</v>
      </c>
      <c r="W370" s="48">
        <v>0</v>
      </c>
      <c r="X370" s="48">
        <v>200000</v>
      </c>
      <c r="Y370" s="48">
        <f t="shared" si="141"/>
        <v>175945.06</v>
      </c>
      <c r="Z370" s="48">
        <v>0</v>
      </c>
      <c r="AA370" s="45">
        <v>2028</v>
      </c>
      <c r="AB370" s="45">
        <v>2028</v>
      </c>
      <c r="AC370" s="45">
        <v>2028</v>
      </c>
    </row>
    <row r="371" spans="1:29" x14ac:dyDescent="0.3">
      <c r="A371">
        <v>1</v>
      </c>
      <c r="B371" s="40">
        <f>SUBTOTAL(9,$A$329:A371)</f>
        <v>41</v>
      </c>
      <c r="C371" s="46" t="s">
        <v>149</v>
      </c>
      <c r="D371" s="36">
        <f t="shared" si="140"/>
        <v>7515149.9199999999</v>
      </c>
      <c r="E371" s="48">
        <v>0</v>
      </c>
      <c r="F371" s="48">
        <v>0</v>
      </c>
      <c r="G371" s="48">
        <v>0</v>
      </c>
      <c r="H371" s="48">
        <v>0</v>
      </c>
      <c r="I371" s="48">
        <v>0</v>
      </c>
      <c r="J371" s="48">
        <v>0</v>
      </c>
      <c r="K371" s="49">
        <v>0</v>
      </c>
      <c r="L371" s="48">
        <v>0</v>
      </c>
      <c r="M371" s="44">
        <v>592</v>
      </c>
      <c r="N371" s="44">
        <v>7207044.2599999998</v>
      </c>
      <c r="O371" s="48">
        <v>0</v>
      </c>
      <c r="P371" s="48">
        <v>0</v>
      </c>
      <c r="Q371" s="48">
        <v>0</v>
      </c>
      <c r="R371" s="48">
        <v>0</v>
      </c>
      <c r="S371" s="48">
        <v>0</v>
      </c>
      <c r="T371" s="48">
        <v>0</v>
      </c>
      <c r="U371" s="48">
        <v>0</v>
      </c>
      <c r="V371" s="48">
        <v>0</v>
      </c>
      <c r="W371" s="48">
        <v>0</v>
      </c>
      <c r="X371" s="48">
        <v>200000</v>
      </c>
      <c r="Y371" s="48">
        <f t="shared" si="141"/>
        <v>108105.66</v>
      </c>
      <c r="Z371" s="48">
        <v>0</v>
      </c>
      <c r="AA371" s="45">
        <v>2028</v>
      </c>
      <c r="AB371" s="45">
        <v>2028</v>
      </c>
      <c r="AC371" s="45">
        <v>2028</v>
      </c>
    </row>
    <row r="372" spans="1:29" x14ac:dyDescent="0.3">
      <c r="A372">
        <v>1</v>
      </c>
      <c r="B372" s="40">
        <f>SUBTOTAL(9,$A$329:A372)</f>
        <v>42</v>
      </c>
      <c r="C372" s="46" t="s">
        <v>150</v>
      </c>
      <c r="D372" s="36">
        <f t="shared" si="140"/>
        <v>15525385.729999999</v>
      </c>
      <c r="E372" s="48">
        <v>0</v>
      </c>
      <c r="F372" s="48">
        <v>0</v>
      </c>
      <c r="G372" s="48">
        <v>0</v>
      </c>
      <c r="H372" s="48">
        <v>0</v>
      </c>
      <c r="I372" s="48">
        <v>0</v>
      </c>
      <c r="J372" s="48">
        <v>0</v>
      </c>
      <c r="K372" s="49">
        <v>0</v>
      </c>
      <c r="L372" s="48">
        <v>0</v>
      </c>
      <c r="M372" s="44">
        <v>1223</v>
      </c>
      <c r="N372" s="44">
        <v>15098902.199999999</v>
      </c>
      <c r="O372" s="48">
        <v>0</v>
      </c>
      <c r="P372" s="48">
        <v>0</v>
      </c>
      <c r="Q372" s="48">
        <v>0</v>
      </c>
      <c r="R372" s="48">
        <v>0</v>
      </c>
      <c r="S372" s="48">
        <v>0</v>
      </c>
      <c r="T372" s="48">
        <v>0</v>
      </c>
      <c r="U372" s="48">
        <v>0</v>
      </c>
      <c r="V372" s="48">
        <v>0</v>
      </c>
      <c r="W372" s="48">
        <v>0</v>
      </c>
      <c r="X372" s="48">
        <v>200000</v>
      </c>
      <c r="Y372" s="48">
        <f t="shared" si="141"/>
        <v>226483.53</v>
      </c>
      <c r="Z372" s="48">
        <v>0</v>
      </c>
      <c r="AA372" s="45">
        <v>2028</v>
      </c>
      <c r="AB372" s="45">
        <v>2028</v>
      </c>
      <c r="AC372" s="45">
        <v>2028</v>
      </c>
    </row>
    <row r="373" spans="1:29" x14ac:dyDescent="0.3">
      <c r="A373">
        <v>1</v>
      </c>
      <c r="B373" s="40">
        <f>SUBTOTAL(9,$A$329:A373)</f>
        <v>43</v>
      </c>
      <c r="C373" s="46" t="s">
        <v>151</v>
      </c>
      <c r="D373" s="36">
        <f t="shared" si="140"/>
        <v>6981980.5</v>
      </c>
      <c r="E373" s="48">
        <v>0</v>
      </c>
      <c r="F373" s="48">
        <v>0</v>
      </c>
      <c r="G373" s="48">
        <v>0</v>
      </c>
      <c r="H373" s="48">
        <v>0</v>
      </c>
      <c r="I373" s="48">
        <v>0</v>
      </c>
      <c r="J373" s="48">
        <v>0</v>
      </c>
      <c r="K373" s="49">
        <v>0</v>
      </c>
      <c r="L373" s="48">
        <v>0</v>
      </c>
      <c r="M373" s="44">
        <v>550</v>
      </c>
      <c r="N373" s="44">
        <v>6681754.1900000004</v>
      </c>
      <c r="O373" s="48">
        <v>0</v>
      </c>
      <c r="P373" s="48">
        <v>0</v>
      </c>
      <c r="Q373" s="48">
        <v>0</v>
      </c>
      <c r="R373" s="48">
        <v>0</v>
      </c>
      <c r="S373" s="48">
        <v>0</v>
      </c>
      <c r="T373" s="48">
        <v>0</v>
      </c>
      <c r="U373" s="48">
        <v>0</v>
      </c>
      <c r="V373" s="48">
        <v>0</v>
      </c>
      <c r="W373" s="48">
        <v>0</v>
      </c>
      <c r="X373" s="48">
        <v>200000</v>
      </c>
      <c r="Y373" s="48">
        <f t="shared" si="141"/>
        <v>100226.31</v>
      </c>
      <c r="Z373" s="48">
        <v>0</v>
      </c>
      <c r="AA373" s="45">
        <v>2028</v>
      </c>
      <c r="AB373" s="45">
        <v>2028</v>
      </c>
      <c r="AC373" s="45">
        <v>2028</v>
      </c>
    </row>
    <row r="374" spans="1:29" x14ac:dyDescent="0.3">
      <c r="A374">
        <v>1</v>
      </c>
      <c r="B374" s="40">
        <f>SUBTOTAL(9,$A$329:A374)</f>
        <v>44</v>
      </c>
      <c r="C374" s="46" t="s">
        <v>152</v>
      </c>
      <c r="D374" s="36">
        <f t="shared" si="140"/>
        <v>14560201.200000001</v>
      </c>
      <c r="E374" s="48">
        <v>0</v>
      </c>
      <c r="F374" s="48">
        <v>0</v>
      </c>
      <c r="G374" s="48">
        <v>0</v>
      </c>
      <c r="H374" s="48">
        <v>0</v>
      </c>
      <c r="I374" s="48">
        <v>0</v>
      </c>
      <c r="J374" s="48">
        <v>0</v>
      </c>
      <c r="K374" s="49">
        <v>0</v>
      </c>
      <c r="L374" s="48">
        <v>0</v>
      </c>
      <c r="M374" s="44">
        <v>1147</v>
      </c>
      <c r="N374" s="44">
        <v>14147981.48</v>
      </c>
      <c r="O374" s="48">
        <v>0</v>
      </c>
      <c r="P374" s="48">
        <v>0</v>
      </c>
      <c r="Q374" s="48">
        <v>0</v>
      </c>
      <c r="R374" s="48">
        <v>0</v>
      </c>
      <c r="S374" s="48">
        <v>0</v>
      </c>
      <c r="T374" s="48">
        <v>0</v>
      </c>
      <c r="U374" s="48">
        <v>0</v>
      </c>
      <c r="V374" s="48">
        <v>0</v>
      </c>
      <c r="W374" s="48">
        <v>0</v>
      </c>
      <c r="X374" s="48">
        <v>200000</v>
      </c>
      <c r="Y374" s="48">
        <f t="shared" si="141"/>
        <v>212219.72</v>
      </c>
      <c r="Z374" s="48">
        <v>0</v>
      </c>
      <c r="AA374" s="45">
        <v>2028</v>
      </c>
      <c r="AB374" s="45">
        <v>2028</v>
      </c>
      <c r="AC374" s="45">
        <v>2028</v>
      </c>
    </row>
    <row r="375" spans="1:29" x14ac:dyDescent="0.3">
      <c r="A375">
        <v>1</v>
      </c>
      <c r="B375" s="40">
        <f>SUBTOTAL(9,$A$329:A375)</f>
        <v>45</v>
      </c>
      <c r="C375" s="46" t="s">
        <v>153</v>
      </c>
      <c r="D375" s="36">
        <f>E375+F375+G375+H375+I375+J375+L375+N375+P375+R375+T375+U375+V375+W375+Y375+Z375+X375</f>
        <v>7438982.8600000003</v>
      </c>
      <c r="E375" s="48">
        <v>0</v>
      </c>
      <c r="F375" s="48">
        <v>0</v>
      </c>
      <c r="G375" s="48">
        <v>0</v>
      </c>
      <c r="H375" s="48">
        <v>0</v>
      </c>
      <c r="I375" s="48">
        <v>0</v>
      </c>
      <c r="J375" s="48">
        <v>0</v>
      </c>
      <c r="K375" s="49">
        <v>0</v>
      </c>
      <c r="L375" s="48">
        <v>0</v>
      </c>
      <c r="M375" s="44">
        <v>586</v>
      </c>
      <c r="N375" s="44">
        <v>7132002.8200000003</v>
      </c>
      <c r="O375" s="48">
        <v>0</v>
      </c>
      <c r="P375" s="48">
        <v>0</v>
      </c>
      <c r="Q375" s="48">
        <v>0</v>
      </c>
      <c r="R375" s="48">
        <v>0</v>
      </c>
      <c r="S375" s="48">
        <v>0</v>
      </c>
      <c r="T375" s="48">
        <v>0</v>
      </c>
      <c r="U375" s="48">
        <v>0</v>
      </c>
      <c r="V375" s="48">
        <v>0</v>
      </c>
      <c r="W375" s="48">
        <v>0</v>
      </c>
      <c r="X375" s="48">
        <v>200000</v>
      </c>
      <c r="Y375" s="48">
        <f t="shared" si="141"/>
        <v>106980.04</v>
      </c>
      <c r="Z375" s="48">
        <v>0</v>
      </c>
      <c r="AA375" s="45">
        <v>2028</v>
      </c>
      <c r="AB375" s="45">
        <v>2028</v>
      </c>
      <c r="AC375" s="45">
        <v>2028</v>
      </c>
    </row>
    <row r="376" spans="1:29" x14ac:dyDescent="0.3">
      <c r="A376">
        <v>1</v>
      </c>
      <c r="B376" s="40">
        <f>SUBTOTAL(9,$A$329:A376)</f>
        <v>46</v>
      </c>
      <c r="C376" s="46" t="s">
        <v>154</v>
      </c>
      <c r="D376" s="36">
        <f t="shared" si="140"/>
        <v>15836186.52</v>
      </c>
      <c r="E376" s="48">
        <v>0</v>
      </c>
      <c r="F376" s="48">
        <v>0</v>
      </c>
      <c r="G376" s="48">
        <v>0</v>
      </c>
      <c r="H376" s="48">
        <v>0</v>
      </c>
      <c r="I376" s="48">
        <v>0</v>
      </c>
      <c r="J376" s="48">
        <v>0</v>
      </c>
      <c r="K376" s="49">
        <v>0</v>
      </c>
      <c r="L376" s="48">
        <v>0</v>
      </c>
      <c r="M376" s="44">
        <v>882</v>
      </c>
      <c r="N376" s="44">
        <v>15405109.869999999</v>
      </c>
      <c r="O376" s="48">
        <v>0</v>
      </c>
      <c r="P376" s="48">
        <v>0</v>
      </c>
      <c r="Q376" s="48">
        <v>0</v>
      </c>
      <c r="R376" s="48">
        <v>0</v>
      </c>
      <c r="S376" s="48">
        <v>0</v>
      </c>
      <c r="T376" s="48">
        <v>0</v>
      </c>
      <c r="U376" s="48">
        <v>0</v>
      </c>
      <c r="V376" s="48">
        <v>0</v>
      </c>
      <c r="W376" s="48">
        <v>0</v>
      </c>
      <c r="X376" s="48">
        <v>200000</v>
      </c>
      <c r="Y376" s="48">
        <f t="shared" si="141"/>
        <v>231076.65</v>
      </c>
      <c r="Z376" s="48">
        <v>0</v>
      </c>
      <c r="AA376" s="45">
        <v>2028</v>
      </c>
      <c r="AB376" s="45">
        <v>2028</v>
      </c>
      <c r="AC376" s="45">
        <v>2028</v>
      </c>
    </row>
    <row r="377" spans="1:29" x14ac:dyDescent="0.3">
      <c r="A377">
        <v>1</v>
      </c>
      <c r="B377" s="40">
        <f>SUBTOTAL(9,$A$329:A377)</f>
        <v>47</v>
      </c>
      <c r="C377" s="46" t="s">
        <v>155</v>
      </c>
      <c r="D377" s="36">
        <f t="shared" si="140"/>
        <v>24119569</v>
      </c>
      <c r="E377" s="63">
        <v>0</v>
      </c>
      <c r="F377" s="63">
        <v>0</v>
      </c>
      <c r="G377" s="63">
        <v>0</v>
      </c>
      <c r="H377" s="63">
        <v>0</v>
      </c>
      <c r="I377" s="63">
        <v>0</v>
      </c>
      <c r="J377" s="63">
        <v>0</v>
      </c>
      <c r="K377" s="64">
        <v>0</v>
      </c>
      <c r="L377" s="63">
        <v>0</v>
      </c>
      <c r="M377" s="65">
        <v>1900</v>
      </c>
      <c r="N377" s="44">
        <v>23516816.75</v>
      </c>
      <c r="O377" s="63">
        <v>0</v>
      </c>
      <c r="P377" s="63">
        <v>0</v>
      </c>
      <c r="Q377" s="63">
        <v>0</v>
      </c>
      <c r="R377" s="63">
        <v>0</v>
      </c>
      <c r="S377" s="63">
        <v>0</v>
      </c>
      <c r="T377" s="63">
        <v>0</v>
      </c>
      <c r="U377" s="63">
        <v>0</v>
      </c>
      <c r="V377" s="63">
        <v>0</v>
      </c>
      <c r="W377" s="63">
        <v>0</v>
      </c>
      <c r="X377" s="48">
        <v>250000</v>
      </c>
      <c r="Y377" s="48">
        <f t="shared" si="141"/>
        <v>352752.25</v>
      </c>
      <c r="Z377" s="63">
        <v>0</v>
      </c>
      <c r="AA377" s="45">
        <v>2028</v>
      </c>
      <c r="AB377" s="45">
        <v>2028</v>
      </c>
      <c r="AC377" s="45">
        <v>2028</v>
      </c>
    </row>
    <row r="378" spans="1:29" x14ac:dyDescent="0.3">
      <c r="A378">
        <v>1</v>
      </c>
      <c r="B378" s="40">
        <f>SUBTOTAL(9,$A$329:A378)</f>
        <v>48</v>
      </c>
      <c r="C378" s="46" t="s">
        <v>156</v>
      </c>
      <c r="D378" s="36">
        <f t="shared" si="140"/>
        <v>22766762.48</v>
      </c>
      <c r="E378" s="48">
        <v>0</v>
      </c>
      <c r="F378" s="48">
        <v>0</v>
      </c>
      <c r="G378" s="48">
        <v>0</v>
      </c>
      <c r="H378" s="48">
        <v>0</v>
      </c>
      <c r="I378" s="48">
        <v>0</v>
      </c>
      <c r="J378" s="48">
        <v>0</v>
      </c>
      <c r="K378" s="49">
        <v>0</v>
      </c>
      <c r="L378" s="48">
        <v>0</v>
      </c>
      <c r="M378" s="44">
        <v>1268</v>
      </c>
      <c r="N378" s="44">
        <v>22184002.440000001</v>
      </c>
      <c r="O378" s="48">
        <v>0</v>
      </c>
      <c r="P378" s="48">
        <v>0</v>
      </c>
      <c r="Q378" s="48">
        <v>0</v>
      </c>
      <c r="R378" s="48">
        <v>0</v>
      </c>
      <c r="S378" s="48">
        <v>0</v>
      </c>
      <c r="T378" s="48">
        <v>0</v>
      </c>
      <c r="U378" s="48">
        <v>0</v>
      </c>
      <c r="V378" s="48">
        <v>0</v>
      </c>
      <c r="W378" s="48">
        <v>0</v>
      </c>
      <c r="X378" s="48">
        <v>250000</v>
      </c>
      <c r="Y378" s="48">
        <f t="shared" si="141"/>
        <v>332760.03999999998</v>
      </c>
      <c r="Z378" s="48">
        <v>0</v>
      </c>
      <c r="AA378" s="45">
        <v>2028</v>
      </c>
      <c r="AB378" s="45">
        <v>2028</v>
      </c>
      <c r="AC378" s="45">
        <v>2028</v>
      </c>
    </row>
    <row r="379" spans="1:29" x14ac:dyDescent="0.3">
      <c r="B379" s="39" t="s">
        <v>552</v>
      </c>
      <c r="C379" s="39"/>
      <c r="D379" s="44">
        <f>SUM(D380:D390)</f>
        <v>154699036.60999998</v>
      </c>
      <c r="E379" s="44">
        <f t="shared" ref="E379:Z379" si="142">SUM(E380:E390)</f>
        <v>0</v>
      </c>
      <c r="F379" s="44">
        <f t="shared" si="142"/>
        <v>0</v>
      </c>
      <c r="G379" s="44">
        <f t="shared" si="142"/>
        <v>0</v>
      </c>
      <c r="H379" s="44">
        <f t="shared" si="142"/>
        <v>0</v>
      </c>
      <c r="I379" s="44">
        <f t="shared" si="142"/>
        <v>0</v>
      </c>
      <c r="J379" s="44">
        <f t="shared" si="142"/>
        <v>0</v>
      </c>
      <c r="K379" s="50">
        <f t="shared" si="142"/>
        <v>3</v>
      </c>
      <c r="L379" s="44">
        <f t="shared" si="142"/>
        <v>12058960.1</v>
      </c>
      <c r="M379" s="44">
        <f t="shared" si="142"/>
        <v>11105.98</v>
      </c>
      <c r="N379" s="44">
        <f t="shared" si="142"/>
        <v>138087873.97999999</v>
      </c>
      <c r="O379" s="44">
        <f t="shared" si="142"/>
        <v>0</v>
      </c>
      <c r="P379" s="44">
        <f t="shared" si="142"/>
        <v>0</v>
      </c>
      <c r="Q379" s="44">
        <f t="shared" si="142"/>
        <v>0</v>
      </c>
      <c r="R379" s="44">
        <f t="shared" si="142"/>
        <v>0</v>
      </c>
      <c r="S379" s="44">
        <f t="shared" si="142"/>
        <v>0</v>
      </c>
      <c r="T379" s="44">
        <f t="shared" si="142"/>
        <v>0</v>
      </c>
      <c r="U379" s="44">
        <f t="shared" si="142"/>
        <v>0</v>
      </c>
      <c r="V379" s="44">
        <f t="shared" si="142"/>
        <v>0</v>
      </c>
      <c r="W379" s="44">
        <f t="shared" si="142"/>
        <v>0</v>
      </c>
      <c r="X379" s="44">
        <f t="shared" si="142"/>
        <v>2300000</v>
      </c>
      <c r="Y379" s="44">
        <f t="shared" si="142"/>
        <v>2252202.5300000003</v>
      </c>
      <c r="Z379" s="44">
        <f t="shared" si="142"/>
        <v>0</v>
      </c>
      <c r="AA379" s="38" t="s">
        <v>501</v>
      </c>
      <c r="AB379" s="38" t="s">
        <v>501</v>
      </c>
      <c r="AC379" s="38" t="s">
        <v>501</v>
      </c>
    </row>
    <row r="380" spans="1:29" x14ac:dyDescent="0.3">
      <c r="A380">
        <v>1</v>
      </c>
      <c r="B380" s="40">
        <f>SUBTOTAL(9,$A$329:A380)</f>
        <v>49</v>
      </c>
      <c r="C380" s="46" t="s">
        <v>482</v>
      </c>
      <c r="D380" s="36">
        <f t="shared" ref="D380:D390" si="143">E380+F380+G380+H380+I380+J380+L380+N380+P380+R380+T380+U380+V380+W380+Y380+Z380+X380</f>
        <v>12489844.5</v>
      </c>
      <c r="E380" s="48">
        <v>0</v>
      </c>
      <c r="F380" s="48">
        <v>0</v>
      </c>
      <c r="G380" s="48">
        <v>0</v>
      </c>
      <c r="H380" s="48">
        <v>0</v>
      </c>
      <c r="I380" s="48">
        <v>0</v>
      </c>
      <c r="J380" s="48">
        <v>0</v>
      </c>
      <c r="K380" s="51">
        <v>3</v>
      </c>
      <c r="L380" s="44">
        <v>12058960.1</v>
      </c>
      <c r="M380" s="44">
        <v>0</v>
      </c>
      <c r="N380" s="44">
        <v>0</v>
      </c>
      <c r="O380" s="62">
        <v>0</v>
      </c>
      <c r="P380" s="62">
        <v>0</v>
      </c>
      <c r="Q380" s="62">
        <v>0</v>
      </c>
      <c r="R380" s="62">
        <v>0</v>
      </c>
      <c r="S380" s="48">
        <v>0</v>
      </c>
      <c r="T380" s="48">
        <v>0</v>
      </c>
      <c r="U380" s="48">
        <v>0</v>
      </c>
      <c r="V380" s="48">
        <v>0</v>
      </c>
      <c r="W380" s="48">
        <v>0</v>
      </c>
      <c r="X380" s="48">
        <v>250000</v>
      </c>
      <c r="Y380" s="48">
        <f>ROUND(L380*1.5%,2)</f>
        <v>180884.4</v>
      </c>
      <c r="Z380" s="48">
        <v>0</v>
      </c>
      <c r="AA380" s="45">
        <v>2028</v>
      </c>
      <c r="AB380" s="45">
        <v>2028</v>
      </c>
      <c r="AC380" s="45">
        <v>2028</v>
      </c>
    </row>
    <row r="381" spans="1:29" x14ac:dyDescent="0.3">
      <c r="A381">
        <v>1</v>
      </c>
      <c r="B381" s="40">
        <f>SUBTOTAL(9,$A$329:A381)</f>
        <v>50</v>
      </c>
      <c r="C381" s="46" t="s">
        <v>470</v>
      </c>
      <c r="D381" s="36">
        <f t="shared" si="143"/>
        <v>7299343.25</v>
      </c>
      <c r="E381" s="48">
        <v>0</v>
      </c>
      <c r="F381" s="48">
        <v>0</v>
      </c>
      <c r="G381" s="48">
        <v>0</v>
      </c>
      <c r="H381" s="48">
        <v>0</v>
      </c>
      <c r="I381" s="48">
        <v>0</v>
      </c>
      <c r="J381" s="48">
        <v>0</v>
      </c>
      <c r="K381" s="51">
        <v>0</v>
      </c>
      <c r="L381" s="62">
        <v>0</v>
      </c>
      <c r="M381" s="44">
        <v>575</v>
      </c>
      <c r="N381" s="44">
        <v>6994426.8499999996</v>
      </c>
      <c r="O381" s="62">
        <v>0</v>
      </c>
      <c r="P381" s="62">
        <v>0</v>
      </c>
      <c r="Q381" s="44">
        <v>0</v>
      </c>
      <c r="R381" s="44">
        <v>0</v>
      </c>
      <c r="S381" s="48">
        <v>0</v>
      </c>
      <c r="T381" s="48">
        <v>0</v>
      </c>
      <c r="U381" s="48">
        <v>0</v>
      </c>
      <c r="V381" s="48">
        <v>0</v>
      </c>
      <c r="W381" s="48">
        <v>0</v>
      </c>
      <c r="X381" s="48">
        <v>200000</v>
      </c>
      <c r="Y381" s="48">
        <f t="shared" ref="Y381:Y390" si="144">ROUND(N381*1.5%,2)</f>
        <v>104916.4</v>
      </c>
      <c r="Z381" s="48">
        <v>0</v>
      </c>
      <c r="AA381" s="45">
        <v>2028</v>
      </c>
      <c r="AB381" s="45">
        <v>2028</v>
      </c>
      <c r="AC381" s="45">
        <v>2028</v>
      </c>
    </row>
    <row r="382" spans="1:29" x14ac:dyDescent="0.3">
      <c r="A382">
        <v>1</v>
      </c>
      <c r="B382" s="40">
        <f>SUBTOTAL(9,$A$329:A382)</f>
        <v>51</v>
      </c>
      <c r="C382" s="46" t="s">
        <v>464</v>
      </c>
      <c r="D382" s="36">
        <f t="shared" si="143"/>
        <v>10663388.399999999</v>
      </c>
      <c r="E382" s="48">
        <v>0</v>
      </c>
      <c r="F382" s="48">
        <v>0</v>
      </c>
      <c r="G382" s="48">
        <v>0</v>
      </c>
      <c r="H382" s="48">
        <v>0</v>
      </c>
      <c r="I382" s="48">
        <v>0</v>
      </c>
      <c r="J382" s="48">
        <v>0</v>
      </c>
      <c r="K382" s="51">
        <v>0</v>
      </c>
      <c r="L382" s="62">
        <v>0</v>
      </c>
      <c r="M382" s="44">
        <v>840</v>
      </c>
      <c r="N382" s="44">
        <v>10308757.039999999</v>
      </c>
      <c r="O382" s="62">
        <v>0</v>
      </c>
      <c r="P382" s="62">
        <v>0</v>
      </c>
      <c r="Q382" s="44">
        <v>0</v>
      </c>
      <c r="R382" s="44">
        <v>0</v>
      </c>
      <c r="S382" s="48">
        <v>0</v>
      </c>
      <c r="T382" s="48">
        <v>0</v>
      </c>
      <c r="U382" s="48">
        <v>0</v>
      </c>
      <c r="V382" s="48">
        <v>0</v>
      </c>
      <c r="W382" s="48">
        <v>0</v>
      </c>
      <c r="X382" s="48">
        <v>200000</v>
      </c>
      <c r="Y382" s="48">
        <f t="shared" si="144"/>
        <v>154631.35999999999</v>
      </c>
      <c r="Z382" s="48">
        <v>0</v>
      </c>
      <c r="AA382" s="45">
        <v>2028</v>
      </c>
      <c r="AB382" s="45">
        <v>2028</v>
      </c>
      <c r="AC382" s="45">
        <v>2028</v>
      </c>
    </row>
    <row r="383" spans="1:29" x14ac:dyDescent="0.3">
      <c r="A383">
        <v>1</v>
      </c>
      <c r="B383" s="40">
        <f>SUBTOTAL(9,$A$329:A383)</f>
        <v>52</v>
      </c>
      <c r="C383" s="46" t="s">
        <v>478</v>
      </c>
      <c r="D383" s="36">
        <f t="shared" si="143"/>
        <v>9842279.3499999996</v>
      </c>
      <c r="E383" s="48">
        <v>0</v>
      </c>
      <c r="F383" s="48">
        <v>0</v>
      </c>
      <c r="G383" s="48">
        <v>0</v>
      </c>
      <c r="H383" s="48">
        <v>0</v>
      </c>
      <c r="I383" s="48">
        <v>0</v>
      </c>
      <c r="J383" s="48">
        <v>0</v>
      </c>
      <c r="K383" s="51">
        <v>0</v>
      </c>
      <c r="L383" s="62">
        <v>0</v>
      </c>
      <c r="M383" s="44">
        <v>761</v>
      </c>
      <c r="N383" s="44">
        <v>9549043.6899999995</v>
      </c>
      <c r="O383" s="62">
        <v>0</v>
      </c>
      <c r="P383" s="62">
        <v>0</v>
      </c>
      <c r="Q383" s="62">
        <v>0</v>
      </c>
      <c r="R383" s="62">
        <v>0</v>
      </c>
      <c r="S383" s="48">
        <v>0</v>
      </c>
      <c r="T383" s="48">
        <v>0</v>
      </c>
      <c r="U383" s="48">
        <v>0</v>
      </c>
      <c r="V383" s="48">
        <v>0</v>
      </c>
      <c r="W383" s="48">
        <v>0</v>
      </c>
      <c r="X383" s="48">
        <v>150000</v>
      </c>
      <c r="Y383" s="48">
        <f t="shared" si="144"/>
        <v>143235.66</v>
      </c>
      <c r="Z383" s="48">
        <v>0</v>
      </c>
      <c r="AA383" s="45">
        <v>2028</v>
      </c>
      <c r="AB383" s="45">
        <v>2028</v>
      </c>
      <c r="AC383" s="45">
        <v>2028</v>
      </c>
    </row>
    <row r="384" spans="1:29" x14ac:dyDescent="0.3">
      <c r="A384">
        <v>1</v>
      </c>
      <c r="B384" s="40">
        <f>SUBTOTAL(9,$A$329:A384)</f>
        <v>53</v>
      </c>
      <c r="C384" s="46" t="s">
        <v>488</v>
      </c>
      <c r="D384" s="36">
        <f t="shared" si="143"/>
        <v>12082923.319999998</v>
      </c>
      <c r="E384" s="48">
        <v>0</v>
      </c>
      <c r="F384" s="48">
        <v>0</v>
      </c>
      <c r="G384" s="48">
        <v>0</v>
      </c>
      <c r="H384" s="48">
        <v>0</v>
      </c>
      <c r="I384" s="48">
        <v>0</v>
      </c>
      <c r="J384" s="48">
        <v>0</v>
      </c>
      <c r="K384" s="51">
        <v>0</v>
      </c>
      <c r="L384" s="62">
        <v>0</v>
      </c>
      <c r="M384" s="44">
        <v>932</v>
      </c>
      <c r="N384" s="44">
        <v>11707313.619999999</v>
      </c>
      <c r="O384" s="62">
        <v>0</v>
      </c>
      <c r="P384" s="62">
        <v>0</v>
      </c>
      <c r="Q384" s="62">
        <v>0</v>
      </c>
      <c r="R384" s="62">
        <v>0</v>
      </c>
      <c r="S384" s="48">
        <v>0</v>
      </c>
      <c r="T384" s="48">
        <v>0</v>
      </c>
      <c r="U384" s="48">
        <v>0</v>
      </c>
      <c r="V384" s="48">
        <v>0</v>
      </c>
      <c r="W384" s="48">
        <v>0</v>
      </c>
      <c r="X384" s="48">
        <v>200000</v>
      </c>
      <c r="Y384" s="48">
        <f t="shared" si="144"/>
        <v>175609.7</v>
      </c>
      <c r="Z384" s="48">
        <v>0</v>
      </c>
      <c r="AA384" s="45">
        <v>2028</v>
      </c>
      <c r="AB384" s="45">
        <v>2028</v>
      </c>
      <c r="AC384" s="45">
        <v>2028</v>
      </c>
    </row>
    <row r="385" spans="1:29" x14ac:dyDescent="0.3">
      <c r="A385">
        <v>1</v>
      </c>
      <c r="B385" s="40">
        <f>SUBTOTAL(9,$A$329:A385)</f>
        <v>54</v>
      </c>
      <c r="C385" s="46" t="s">
        <v>466</v>
      </c>
      <c r="D385" s="36">
        <f t="shared" si="143"/>
        <v>18706376.049999997</v>
      </c>
      <c r="E385" s="48">
        <v>0</v>
      </c>
      <c r="F385" s="48">
        <v>0</v>
      </c>
      <c r="G385" s="48">
        <v>0</v>
      </c>
      <c r="H385" s="48">
        <v>0</v>
      </c>
      <c r="I385" s="48">
        <v>0</v>
      </c>
      <c r="J385" s="48">
        <v>0</v>
      </c>
      <c r="K385" s="51">
        <v>0</v>
      </c>
      <c r="L385" s="44">
        <v>0</v>
      </c>
      <c r="M385" s="44">
        <v>1473.58</v>
      </c>
      <c r="N385" s="44">
        <v>18183621.719999999</v>
      </c>
      <c r="O385" s="62">
        <v>0</v>
      </c>
      <c r="P385" s="62">
        <v>0</v>
      </c>
      <c r="Q385" s="62">
        <v>0</v>
      </c>
      <c r="R385" s="62">
        <v>0</v>
      </c>
      <c r="S385" s="48">
        <v>0</v>
      </c>
      <c r="T385" s="48">
        <v>0</v>
      </c>
      <c r="U385" s="48">
        <v>0</v>
      </c>
      <c r="V385" s="48">
        <v>0</v>
      </c>
      <c r="W385" s="48">
        <v>0</v>
      </c>
      <c r="X385" s="48">
        <v>250000</v>
      </c>
      <c r="Y385" s="48">
        <f t="shared" si="144"/>
        <v>272754.33</v>
      </c>
      <c r="Z385" s="48">
        <v>0</v>
      </c>
      <c r="AA385" s="45">
        <v>2028</v>
      </c>
      <c r="AB385" s="45">
        <v>2028</v>
      </c>
      <c r="AC385" s="45">
        <v>2028</v>
      </c>
    </row>
    <row r="386" spans="1:29" x14ac:dyDescent="0.3">
      <c r="A386">
        <v>1</v>
      </c>
      <c r="B386" s="40">
        <f>SUBTOTAL(9,$A$329:A386)</f>
        <v>55</v>
      </c>
      <c r="C386" s="46" t="s">
        <v>490</v>
      </c>
      <c r="D386" s="36">
        <f t="shared" si="143"/>
        <v>7635849.8399999999</v>
      </c>
      <c r="E386" s="48">
        <v>0</v>
      </c>
      <c r="F386" s="48">
        <v>0</v>
      </c>
      <c r="G386" s="48">
        <v>0</v>
      </c>
      <c r="H386" s="48">
        <v>0</v>
      </c>
      <c r="I386" s="48">
        <v>0</v>
      </c>
      <c r="J386" s="48">
        <v>0</v>
      </c>
      <c r="K386" s="51">
        <v>0</v>
      </c>
      <c r="L386" s="62">
        <v>0</v>
      </c>
      <c r="M386" s="44">
        <v>590.4</v>
      </c>
      <c r="N386" s="44">
        <v>7325960.4299999997</v>
      </c>
      <c r="O386" s="62">
        <v>0</v>
      </c>
      <c r="P386" s="62">
        <v>0</v>
      </c>
      <c r="Q386" s="62">
        <v>0</v>
      </c>
      <c r="R386" s="62">
        <v>0</v>
      </c>
      <c r="S386" s="48">
        <v>0</v>
      </c>
      <c r="T386" s="48">
        <v>0</v>
      </c>
      <c r="U386" s="48">
        <v>0</v>
      </c>
      <c r="V386" s="48">
        <v>0</v>
      </c>
      <c r="W386" s="48">
        <v>0</v>
      </c>
      <c r="X386" s="48">
        <v>200000</v>
      </c>
      <c r="Y386" s="48">
        <f t="shared" si="144"/>
        <v>109889.41</v>
      </c>
      <c r="Z386" s="48">
        <v>0</v>
      </c>
      <c r="AA386" s="45">
        <v>2028</v>
      </c>
      <c r="AB386" s="45">
        <v>2028</v>
      </c>
      <c r="AC386" s="45">
        <v>2028</v>
      </c>
    </row>
    <row r="387" spans="1:29" x14ac:dyDescent="0.3">
      <c r="A387">
        <v>1</v>
      </c>
      <c r="B387" s="40">
        <f>SUBTOTAL(9,$A$329:A387)</f>
        <v>56</v>
      </c>
      <c r="C387" s="46" t="s">
        <v>475</v>
      </c>
      <c r="D387" s="36">
        <f t="shared" si="143"/>
        <v>14782819.050000001</v>
      </c>
      <c r="E387" s="48">
        <v>0</v>
      </c>
      <c r="F387" s="48">
        <v>0</v>
      </c>
      <c r="G387" s="48">
        <v>0</v>
      </c>
      <c r="H387" s="48">
        <v>0</v>
      </c>
      <c r="I387" s="48">
        <v>0</v>
      </c>
      <c r="J387" s="48">
        <v>0</v>
      </c>
      <c r="K387" s="51">
        <v>0</v>
      </c>
      <c r="L387" s="62">
        <v>0</v>
      </c>
      <c r="M387" s="44">
        <v>1143</v>
      </c>
      <c r="N387" s="44">
        <v>14416570.49</v>
      </c>
      <c r="O387" s="62">
        <v>0</v>
      </c>
      <c r="P387" s="62">
        <v>0</v>
      </c>
      <c r="Q387" s="62">
        <v>0</v>
      </c>
      <c r="R387" s="62">
        <v>0</v>
      </c>
      <c r="S387" s="48">
        <v>0</v>
      </c>
      <c r="T387" s="48">
        <v>0</v>
      </c>
      <c r="U387" s="48">
        <v>0</v>
      </c>
      <c r="V387" s="48">
        <v>0</v>
      </c>
      <c r="W387" s="48">
        <v>0</v>
      </c>
      <c r="X387" s="48">
        <v>150000</v>
      </c>
      <c r="Y387" s="48">
        <f t="shared" si="144"/>
        <v>216248.56</v>
      </c>
      <c r="Z387" s="48">
        <v>0</v>
      </c>
      <c r="AA387" s="45">
        <v>2028</v>
      </c>
      <c r="AB387" s="45">
        <v>2028</v>
      </c>
      <c r="AC387" s="45">
        <v>2028</v>
      </c>
    </row>
    <row r="388" spans="1:29" x14ac:dyDescent="0.3">
      <c r="A388">
        <v>1</v>
      </c>
      <c r="B388" s="40">
        <f>SUBTOTAL(9,$A$329:A388)</f>
        <v>57</v>
      </c>
      <c r="C388" s="46" t="s">
        <v>467</v>
      </c>
      <c r="D388" s="66">
        <f t="shared" si="143"/>
        <v>20473493.050000001</v>
      </c>
      <c r="E388" s="63">
        <v>0</v>
      </c>
      <c r="F388" s="63">
        <v>0</v>
      </c>
      <c r="G388" s="63">
        <v>0</v>
      </c>
      <c r="H388" s="63">
        <v>0</v>
      </c>
      <c r="I388" s="63">
        <v>0</v>
      </c>
      <c r="J388" s="63">
        <v>0</v>
      </c>
      <c r="K388" s="67">
        <v>0</v>
      </c>
      <c r="L388" s="65">
        <v>0</v>
      </c>
      <c r="M388" s="65">
        <v>1583</v>
      </c>
      <c r="N388" s="65">
        <v>19924623.690000001</v>
      </c>
      <c r="O388" s="68">
        <v>0</v>
      </c>
      <c r="P388" s="68">
        <v>0</v>
      </c>
      <c r="Q388" s="68">
        <v>0</v>
      </c>
      <c r="R388" s="68">
        <v>0</v>
      </c>
      <c r="S388" s="63">
        <v>0</v>
      </c>
      <c r="T388" s="63">
        <v>0</v>
      </c>
      <c r="U388" s="63">
        <v>0</v>
      </c>
      <c r="V388" s="63">
        <v>0</v>
      </c>
      <c r="W388" s="63">
        <v>0</v>
      </c>
      <c r="X388" s="63">
        <v>250000</v>
      </c>
      <c r="Y388" s="63">
        <f t="shared" si="144"/>
        <v>298869.36</v>
      </c>
      <c r="Z388" s="63">
        <v>0</v>
      </c>
      <c r="AA388" s="69">
        <v>2028</v>
      </c>
      <c r="AB388" s="69">
        <v>2028</v>
      </c>
      <c r="AC388" s="69">
        <v>2028</v>
      </c>
    </row>
    <row r="389" spans="1:29" x14ac:dyDescent="0.3">
      <c r="A389">
        <v>1</v>
      </c>
      <c r="B389" s="40">
        <f>SUBTOTAL(9,$A$329:A389)</f>
        <v>58</v>
      </c>
      <c r="C389" s="46" t="s">
        <v>473</v>
      </c>
      <c r="D389" s="36">
        <f t="shared" si="143"/>
        <v>26150690.599999998</v>
      </c>
      <c r="E389" s="48">
        <v>0</v>
      </c>
      <c r="F389" s="48">
        <v>0</v>
      </c>
      <c r="G389" s="48">
        <v>0</v>
      </c>
      <c r="H389" s="48">
        <v>0</v>
      </c>
      <c r="I389" s="48">
        <v>0</v>
      </c>
      <c r="J389" s="48">
        <v>0</v>
      </c>
      <c r="K389" s="51">
        <v>0</v>
      </c>
      <c r="L389" s="62">
        <v>0</v>
      </c>
      <c r="M389" s="42">
        <v>2060</v>
      </c>
      <c r="N389" s="44">
        <v>25517921.77</v>
      </c>
      <c r="O389" s="44">
        <v>0</v>
      </c>
      <c r="P389" s="59">
        <v>0</v>
      </c>
      <c r="Q389" s="44">
        <v>0</v>
      </c>
      <c r="R389" s="59">
        <v>0</v>
      </c>
      <c r="S389" s="48">
        <v>0</v>
      </c>
      <c r="T389" s="48">
        <v>0</v>
      </c>
      <c r="U389" s="48">
        <v>0</v>
      </c>
      <c r="V389" s="48">
        <v>0</v>
      </c>
      <c r="W389" s="48">
        <v>0</v>
      </c>
      <c r="X389" s="48">
        <v>250000</v>
      </c>
      <c r="Y389" s="48">
        <f t="shared" si="144"/>
        <v>382768.83</v>
      </c>
      <c r="Z389" s="48">
        <v>0</v>
      </c>
      <c r="AA389" s="45">
        <v>2028</v>
      </c>
      <c r="AB389" s="45">
        <v>2028</v>
      </c>
      <c r="AC389" s="45">
        <v>2028</v>
      </c>
    </row>
    <row r="390" spans="1:29" x14ac:dyDescent="0.3">
      <c r="A390">
        <v>1</v>
      </c>
      <c r="B390" s="40">
        <f>SUBTOTAL(9,$A$329:A390)</f>
        <v>59</v>
      </c>
      <c r="C390" s="46" t="s">
        <v>465</v>
      </c>
      <c r="D390" s="36">
        <f t="shared" si="143"/>
        <v>14572029.199999999</v>
      </c>
      <c r="E390" s="48">
        <v>0</v>
      </c>
      <c r="F390" s="48">
        <v>0</v>
      </c>
      <c r="G390" s="48">
        <v>0</v>
      </c>
      <c r="H390" s="48">
        <v>0</v>
      </c>
      <c r="I390" s="48">
        <v>0</v>
      </c>
      <c r="J390" s="48">
        <v>0</v>
      </c>
      <c r="K390" s="51">
        <v>0</v>
      </c>
      <c r="L390" s="62">
        <v>0</v>
      </c>
      <c r="M390" s="42">
        <v>1148</v>
      </c>
      <c r="N390" s="44">
        <v>14159634.68</v>
      </c>
      <c r="O390" s="44">
        <v>0</v>
      </c>
      <c r="P390" s="59">
        <v>0</v>
      </c>
      <c r="Q390" s="44">
        <v>0</v>
      </c>
      <c r="R390" s="59">
        <v>0</v>
      </c>
      <c r="S390" s="48">
        <v>0</v>
      </c>
      <c r="T390" s="48">
        <v>0</v>
      </c>
      <c r="U390" s="48">
        <v>0</v>
      </c>
      <c r="V390" s="48">
        <v>0</v>
      </c>
      <c r="W390" s="48">
        <v>0</v>
      </c>
      <c r="X390" s="48">
        <v>200000</v>
      </c>
      <c r="Y390" s="48">
        <f t="shared" si="144"/>
        <v>212394.52</v>
      </c>
      <c r="Z390" s="48">
        <v>0</v>
      </c>
      <c r="AA390" s="45">
        <v>2028</v>
      </c>
      <c r="AB390" s="45">
        <v>2028</v>
      </c>
      <c r="AC390" s="45">
        <v>2028</v>
      </c>
    </row>
    <row r="391" spans="1:29" x14ac:dyDescent="0.3">
      <c r="B391" s="34" t="s">
        <v>494</v>
      </c>
      <c r="C391" s="35"/>
      <c r="D391" s="36">
        <f>D392</f>
        <v>16653126</v>
      </c>
      <c r="E391" s="36">
        <f t="shared" ref="E391:Z391" si="145">E392</f>
        <v>0</v>
      </c>
      <c r="F391" s="36">
        <f t="shared" si="145"/>
        <v>0</v>
      </c>
      <c r="G391" s="36">
        <f t="shared" si="145"/>
        <v>0</v>
      </c>
      <c r="H391" s="36">
        <f t="shared" si="145"/>
        <v>0</v>
      </c>
      <c r="I391" s="36">
        <f t="shared" si="145"/>
        <v>0</v>
      </c>
      <c r="J391" s="36">
        <f t="shared" si="145"/>
        <v>0</v>
      </c>
      <c r="K391" s="37">
        <f t="shared" si="145"/>
        <v>4</v>
      </c>
      <c r="L391" s="36">
        <f t="shared" si="145"/>
        <v>16160715.27</v>
      </c>
      <c r="M391" s="36">
        <f t="shared" si="145"/>
        <v>0</v>
      </c>
      <c r="N391" s="36">
        <f t="shared" si="145"/>
        <v>0</v>
      </c>
      <c r="O391" s="36">
        <f t="shared" si="145"/>
        <v>0</v>
      </c>
      <c r="P391" s="36">
        <f t="shared" si="145"/>
        <v>0</v>
      </c>
      <c r="Q391" s="36">
        <f t="shared" si="145"/>
        <v>0</v>
      </c>
      <c r="R391" s="36">
        <f t="shared" si="145"/>
        <v>0</v>
      </c>
      <c r="S391" s="36">
        <f t="shared" si="145"/>
        <v>0</v>
      </c>
      <c r="T391" s="36">
        <f t="shared" si="145"/>
        <v>0</v>
      </c>
      <c r="U391" s="36">
        <f t="shared" si="145"/>
        <v>0</v>
      </c>
      <c r="V391" s="36">
        <f t="shared" si="145"/>
        <v>0</v>
      </c>
      <c r="W391" s="36">
        <f t="shared" si="145"/>
        <v>0</v>
      </c>
      <c r="X391" s="36">
        <f t="shared" si="145"/>
        <v>250000</v>
      </c>
      <c r="Y391" s="36">
        <f t="shared" si="145"/>
        <v>242410.73</v>
      </c>
      <c r="Z391" s="36">
        <f t="shared" si="145"/>
        <v>0</v>
      </c>
      <c r="AA391" s="38" t="s">
        <v>501</v>
      </c>
      <c r="AB391" s="38" t="s">
        <v>501</v>
      </c>
      <c r="AC391" s="38" t="s">
        <v>501</v>
      </c>
    </row>
    <row r="392" spans="1:29" x14ac:dyDescent="0.3">
      <c r="A392">
        <v>1</v>
      </c>
      <c r="B392" s="40">
        <f>SUBTOTAL(9,$A$329:A392)</f>
        <v>60</v>
      </c>
      <c r="C392" s="46" t="s">
        <v>160</v>
      </c>
      <c r="D392" s="36">
        <f t="shared" si="135"/>
        <v>16653126</v>
      </c>
      <c r="E392" s="48">
        <v>0</v>
      </c>
      <c r="F392" s="48">
        <v>0</v>
      </c>
      <c r="G392" s="48">
        <v>0</v>
      </c>
      <c r="H392" s="48">
        <v>0</v>
      </c>
      <c r="I392" s="48">
        <v>0</v>
      </c>
      <c r="J392" s="48">
        <v>0</v>
      </c>
      <c r="K392" s="49">
        <v>4</v>
      </c>
      <c r="L392" s="48">
        <v>16160715.27</v>
      </c>
      <c r="M392" s="48">
        <v>0</v>
      </c>
      <c r="N392" s="48">
        <v>0</v>
      </c>
      <c r="O392" s="48">
        <v>0</v>
      </c>
      <c r="P392" s="48">
        <v>0</v>
      </c>
      <c r="Q392" s="48">
        <v>0</v>
      </c>
      <c r="R392" s="48">
        <v>0</v>
      </c>
      <c r="S392" s="48">
        <v>0</v>
      </c>
      <c r="T392" s="48">
        <v>0</v>
      </c>
      <c r="U392" s="48">
        <v>0</v>
      </c>
      <c r="V392" s="48">
        <v>0</v>
      </c>
      <c r="W392" s="48">
        <v>0</v>
      </c>
      <c r="X392" s="48">
        <v>250000</v>
      </c>
      <c r="Y392" s="48">
        <v>242410.73</v>
      </c>
      <c r="Z392" s="48">
        <v>0</v>
      </c>
      <c r="AA392" s="45">
        <v>2028</v>
      </c>
      <c r="AB392" s="45">
        <v>2028</v>
      </c>
      <c r="AC392" s="45">
        <v>2028</v>
      </c>
    </row>
    <row r="393" spans="1:29" x14ac:dyDescent="0.3">
      <c r="B393" s="39" t="s">
        <v>574</v>
      </c>
      <c r="C393" s="39"/>
      <c r="D393" s="44">
        <f>SUM(D394:D400)</f>
        <v>85146777.579999998</v>
      </c>
      <c r="E393" s="44">
        <f t="shared" ref="E393:Z393" si="146">SUM(E394:E400)</f>
        <v>0</v>
      </c>
      <c r="F393" s="44">
        <f t="shared" si="146"/>
        <v>0</v>
      </c>
      <c r="G393" s="44">
        <f t="shared" si="146"/>
        <v>0</v>
      </c>
      <c r="H393" s="44">
        <f t="shared" si="146"/>
        <v>0</v>
      </c>
      <c r="I393" s="44">
        <f t="shared" si="146"/>
        <v>0</v>
      </c>
      <c r="J393" s="44">
        <f t="shared" si="146"/>
        <v>0</v>
      </c>
      <c r="K393" s="50">
        <f t="shared" si="146"/>
        <v>4</v>
      </c>
      <c r="L393" s="44">
        <f t="shared" si="146"/>
        <v>15914409.859999999</v>
      </c>
      <c r="M393" s="44">
        <f t="shared" si="146"/>
        <v>5408.9</v>
      </c>
      <c r="N393" s="44">
        <f t="shared" si="146"/>
        <v>66102119.780000001</v>
      </c>
      <c r="O393" s="44">
        <f t="shared" si="146"/>
        <v>0</v>
      </c>
      <c r="P393" s="44">
        <f t="shared" si="146"/>
        <v>0</v>
      </c>
      <c r="Q393" s="44">
        <f t="shared" si="146"/>
        <v>0</v>
      </c>
      <c r="R393" s="44">
        <f t="shared" si="146"/>
        <v>0</v>
      </c>
      <c r="S393" s="44">
        <f t="shared" si="146"/>
        <v>0</v>
      </c>
      <c r="T393" s="44">
        <f t="shared" si="146"/>
        <v>0</v>
      </c>
      <c r="U393" s="44">
        <f t="shared" si="146"/>
        <v>0</v>
      </c>
      <c r="V393" s="44">
        <f t="shared" si="146"/>
        <v>0</v>
      </c>
      <c r="W393" s="44">
        <f t="shared" si="146"/>
        <v>0</v>
      </c>
      <c r="X393" s="44">
        <f t="shared" si="146"/>
        <v>1900000</v>
      </c>
      <c r="Y393" s="44">
        <f t="shared" si="146"/>
        <v>1230247.94</v>
      </c>
      <c r="Z393" s="44">
        <f t="shared" si="146"/>
        <v>0</v>
      </c>
      <c r="AA393" s="38" t="s">
        <v>501</v>
      </c>
      <c r="AB393" s="38" t="s">
        <v>501</v>
      </c>
      <c r="AC393" s="38" t="s">
        <v>501</v>
      </c>
    </row>
    <row r="394" spans="1:29" x14ac:dyDescent="0.3">
      <c r="A394">
        <v>1</v>
      </c>
      <c r="B394" s="40">
        <f>SUBTOTAL(9,$A$329:A394)</f>
        <v>61</v>
      </c>
      <c r="C394" s="46" t="s">
        <v>418</v>
      </c>
      <c r="D394" s="36">
        <f t="shared" ref="D394:D412" si="147">E394+F394+G394+H394+I394+J394+L394+N394+P394+R394+T394+U394+V394+W394+Y394+Z394+X394</f>
        <v>9480145.5600000005</v>
      </c>
      <c r="E394" s="48">
        <v>0</v>
      </c>
      <c r="F394" s="48">
        <v>0</v>
      </c>
      <c r="G394" s="48">
        <v>0</v>
      </c>
      <c r="H394" s="48">
        <v>0</v>
      </c>
      <c r="I394" s="48">
        <v>0</v>
      </c>
      <c r="J394" s="48">
        <v>0</v>
      </c>
      <c r="K394" s="51">
        <v>0</v>
      </c>
      <c r="L394" s="48">
        <v>0</v>
      </c>
      <c r="M394" s="48">
        <v>733</v>
      </c>
      <c r="N394" s="48">
        <v>9093739.4700000007</v>
      </c>
      <c r="O394" s="48">
        <v>0</v>
      </c>
      <c r="P394" s="48">
        <v>0</v>
      </c>
      <c r="Q394" s="48">
        <v>0</v>
      </c>
      <c r="R394" s="48">
        <v>0</v>
      </c>
      <c r="S394" s="48">
        <v>0</v>
      </c>
      <c r="T394" s="48">
        <v>0</v>
      </c>
      <c r="U394" s="48">
        <v>0</v>
      </c>
      <c r="V394" s="48">
        <v>0</v>
      </c>
      <c r="W394" s="48">
        <v>0</v>
      </c>
      <c r="X394" s="48">
        <v>250000</v>
      </c>
      <c r="Y394" s="48">
        <f>ROUND(N394*1.5%,2)</f>
        <v>136406.09</v>
      </c>
      <c r="Z394" s="48">
        <v>0</v>
      </c>
      <c r="AA394" s="45">
        <v>2028</v>
      </c>
      <c r="AB394" s="45">
        <v>2028</v>
      </c>
      <c r="AC394" s="45">
        <v>2028</v>
      </c>
    </row>
    <row r="395" spans="1:29" x14ac:dyDescent="0.3">
      <c r="A395">
        <v>1</v>
      </c>
      <c r="B395" s="40">
        <f>SUBTOTAL(9,$A$329:A395)</f>
        <v>62</v>
      </c>
      <c r="C395" s="46" t="s">
        <v>407</v>
      </c>
      <c r="D395" s="36">
        <f t="shared" si="147"/>
        <v>22696735.919999998</v>
      </c>
      <c r="E395" s="48">
        <v>0</v>
      </c>
      <c r="F395" s="48">
        <v>0</v>
      </c>
      <c r="G395" s="48">
        <v>0</v>
      </c>
      <c r="H395" s="48">
        <v>0</v>
      </c>
      <c r="I395" s="48">
        <v>0</v>
      </c>
      <c r="J395" s="48">
        <v>0</v>
      </c>
      <c r="K395" s="51">
        <v>0</v>
      </c>
      <c r="L395" s="48">
        <v>0</v>
      </c>
      <c r="M395" s="48">
        <v>1754.9</v>
      </c>
      <c r="N395" s="48">
        <v>22016488.59</v>
      </c>
      <c r="O395" s="48">
        <v>0</v>
      </c>
      <c r="P395" s="48">
        <v>0</v>
      </c>
      <c r="Q395" s="48">
        <v>0</v>
      </c>
      <c r="R395" s="48">
        <v>0</v>
      </c>
      <c r="S395" s="48">
        <v>0</v>
      </c>
      <c r="T395" s="48">
        <v>0</v>
      </c>
      <c r="U395" s="48">
        <v>0</v>
      </c>
      <c r="V395" s="48">
        <v>0</v>
      </c>
      <c r="W395" s="48">
        <v>0</v>
      </c>
      <c r="X395" s="48">
        <v>350000</v>
      </c>
      <c r="Y395" s="48">
        <f>ROUND(N395*1.5%,2)</f>
        <v>330247.33</v>
      </c>
      <c r="Z395" s="48">
        <v>0</v>
      </c>
      <c r="AA395" s="45">
        <v>2028</v>
      </c>
      <c r="AB395" s="45">
        <v>2028</v>
      </c>
      <c r="AC395" s="45">
        <v>2028</v>
      </c>
    </row>
    <row r="396" spans="1:29" x14ac:dyDescent="0.3">
      <c r="A396">
        <v>1</v>
      </c>
      <c r="B396" s="40">
        <f>SUBTOTAL(9,$A$329:A396)</f>
        <v>63</v>
      </c>
      <c r="C396" s="46" t="s">
        <v>413</v>
      </c>
      <c r="D396" s="36">
        <f t="shared" si="147"/>
        <v>12105615.6</v>
      </c>
      <c r="E396" s="48">
        <v>0</v>
      </c>
      <c r="F396" s="48">
        <v>0</v>
      </c>
      <c r="G396" s="48">
        <v>0</v>
      </c>
      <c r="H396" s="48">
        <v>0</v>
      </c>
      <c r="I396" s="48">
        <v>0</v>
      </c>
      <c r="J396" s="48">
        <v>0</v>
      </c>
      <c r="K396" s="51">
        <v>0</v>
      </c>
      <c r="L396" s="48">
        <v>0</v>
      </c>
      <c r="M396" s="36">
        <v>936</v>
      </c>
      <c r="N396" s="48">
        <v>11631148.369999999</v>
      </c>
      <c r="O396" s="48">
        <v>0</v>
      </c>
      <c r="P396" s="48">
        <v>0</v>
      </c>
      <c r="Q396" s="48">
        <v>0</v>
      </c>
      <c r="R396" s="48">
        <v>0</v>
      </c>
      <c r="S396" s="48">
        <v>0</v>
      </c>
      <c r="T396" s="48">
        <v>0</v>
      </c>
      <c r="U396" s="48">
        <v>0</v>
      </c>
      <c r="V396" s="48">
        <v>0</v>
      </c>
      <c r="W396" s="48">
        <v>0</v>
      </c>
      <c r="X396" s="48">
        <v>300000</v>
      </c>
      <c r="Y396" s="48">
        <f>ROUND(N396*1.5%,2)</f>
        <v>174467.23</v>
      </c>
      <c r="Z396" s="48">
        <v>0</v>
      </c>
      <c r="AA396" s="45">
        <v>2028</v>
      </c>
      <c r="AB396" s="45">
        <v>2028</v>
      </c>
      <c r="AC396" s="45">
        <v>2028</v>
      </c>
    </row>
    <row r="397" spans="1:29" x14ac:dyDescent="0.3">
      <c r="A397">
        <v>1</v>
      </c>
      <c r="B397" s="40">
        <f>SUBTOTAL(9,$A$329:A397)</f>
        <v>64</v>
      </c>
      <c r="C397" s="46" t="s">
        <v>402</v>
      </c>
      <c r="D397" s="36">
        <f t="shared" si="147"/>
        <v>8326563</v>
      </c>
      <c r="E397" s="48">
        <v>0</v>
      </c>
      <c r="F397" s="48">
        <v>0</v>
      </c>
      <c r="G397" s="48">
        <v>0</v>
      </c>
      <c r="H397" s="48">
        <v>0</v>
      </c>
      <c r="I397" s="48">
        <v>0</v>
      </c>
      <c r="J397" s="48">
        <v>0</v>
      </c>
      <c r="K397" s="51">
        <v>2</v>
      </c>
      <c r="L397" s="48">
        <v>7957204.9299999997</v>
      </c>
      <c r="M397" s="48">
        <v>0</v>
      </c>
      <c r="N397" s="48">
        <v>0</v>
      </c>
      <c r="O397" s="48">
        <v>0</v>
      </c>
      <c r="P397" s="48">
        <v>0</v>
      </c>
      <c r="Q397" s="48">
        <v>0</v>
      </c>
      <c r="R397" s="48">
        <v>0</v>
      </c>
      <c r="S397" s="48">
        <v>0</v>
      </c>
      <c r="T397" s="48">
        <v>0</v>
      </c>
      <c r="U397" s="48">
        <v>0</v>
      </c>
      <c r="V397" s="48">
        <v>0</v>
      </c>
      <c r="W397" s="48">
        <v>0</v>
      </c>
      <c r="X397" s="48">
        <v>250000</v>
      </c>
      <c r="Y397" s="48">
        <f>ROUND(L397*1.5%,2)</f>
        <v>119358.07</v>
      </c>
      <c r="Z397" s="48">
        <v>0</v>
      </c>
      <c r="AA397" s="45">
        <v>2028</v>
      </c>
      <c r="AB397" s="45">
        <v>2028</v>
      </c>
      <c r="AC397" s="45">
        <v>2028</v>
      </c>
    </row>
    <row r="398" spans="1:29" x14ac:dyDescent="0.3">
      <c r="A398">
        <v>1</v>
      </c>
      <c r="B398" s="40">
        <f>SUBTOTAL(9,$A$329:A398)</f>
        <v>65</v>
      </c>
      <c r="C398" s="46" t="s">
        <v>403</v>
      </c>
      <c r="D398" s="36">
        <f t="shared" si="147"/>
        <v>8326563</v>
      </c>
      <c r="E398" s="48">
        <v>0</v>
      </c>
      <c r="F398" s="48">
        <v>0</v>
      </c>
      <c r="G398" s="48">
        <v>0</v>
      </c>
      <c r="H398" s="48">
        <v>0</v>
      </c>
      <c r="I398" s="48">
        <v>0</v>
      </c>
      <c r="J398" s="48">
        <v>0</v>
      </c>
      <c r="K398" s="51">
        <v>2</v>
      </c>
      <c r="L398" s="48">
        <v>7957204.9299999997</v>
      </c>
      <c r="M398" s="48">
        <v>0</v>
      </c>
      <c r="N398" s="48">
        <v>0</v>
      </c>
      <c r="O398" s="48">
        <v>0</v>
      </c>
      <c r="P398" s="48">
        <v>0</v>
      </c>
      <c r="Q398" s="48">
        <v>0</v>
      </c>
      <c r="R398" s="48">
        <v>0</v>
      </c>
      <c r="S398" s="48">
        <v>0</v>
      </c>
      <c r="T398" s="48">
        <v>0</v>
      </c>
      <c r="U398" s="48">
        <v>0</v>
      </c>
      <c r="V398" s="48">
        <v>0</v>
      </c>
      <c r="W398" s="48">
        <v>0</v>
      </c>
      <c r="X398" s="48">
        <v>250000</v>
      </c>
      <c r="Y398" s="48">
        <f>ROUND(L398*1.5%,2)</f>
        <v>119358.07</v>
      </c>
      <c r="Z398" s="48">
        <v>0</v>
      </c>
      <c r="AA398" s="45">
        <v>2028</v>
      </c>
      <c r="AB398" s="45">
        <v>2028</v>
      </c>
      <c r="AC398" s="45">
        <v>2028</v>
      </c>
    </row>
    <row r="399" spans="1:29" x14ac:dyDescent="0.3">
      <c r="A399">
        <v>1</v>
      </c>
      <c r="B399" s="40">
        <f>SUBTOTAL(9,$A$329:A399)</f>
        <v>66</v>
      </c>
      <c r="C399" s="46" t="s">
        <v>405</v>
      </c>
      <c r="D399" s="36">
        <f t="shared" si="147"/>
        <v>9182678.5</v>
      </c>
      <c r="E399" s="48">
        <v>0</v>
      </c>
      <c r="F399" s="48">
        <v>0</v>
      </c>
      <c r="G399" s="48">
        <v>0</v>
      </c>
      <c r="H399" s="48">
        <v>0</v>
      </c>
      <c r="I399" s="48">
        <v>0</v>
      </c>
      <c r="J399" s="48">
        <v>0</v>
      </c>
      <c r="K399" s="51">
        <v>0</v>
      </c>
      <c r="L399" s="48">
        <v>0</v>
      </c>
      <c r="M399" s="48">
        <v>710</v>
      </c>
      <c r="N399" s="48">
        <v>8849929.5600000005</v>
      </c>
      <c r="O399" s="48">
        <v>0</v>
      </c>
      <c r="P399" s="48">
        <v>0</v>
      </c>
      <c r="Q399" s="48">
        <v>0</v>
      </c>
      <c r="R399" s="48">
        <v>0</v>
      </c>
      <c r="S399" s="48">
        <v>0</v>
      </c>
      <c r="T399" s="48">
        <v>0</v>
      </c>
      <c r="U399" s="48">
        <v>0</v>
      </c>
      <c r="V399" s="48">
        <v>0</v>
      </c>
      <c r="W399" s="48">
        <v>0</v>
      </c>
      <c r="X399" s="48">
        <v>200000</v>
      </c>
      <c r="Y399" s="48">
        <f>ROUND(N399*1.5%,2)</f>
        <v>132748.94</v>
      </c>
      <c r="Z399" s="48">
        <v>0</v>
      </c>
      <c r="AA399" s="45">
        <v>2028</v>
      </c>
      <c r="AB399" s="45">
        <v>2028</v>
      </c>
      <c r="AC399" s="45">
        <v>2028</v>
      </c>
    </row>
    <row r="400" spans="1:29" x14ac:dyDescent="0.3">
      <c r="A400">
        <v>1</v>
      </c>
      <c r="B400" s="40">
        <f>SUBTOTAL(9,$A$329:A400)</f>
        <v>67</v>
      </c>
      <c r="C400" s="46" t="s">
        <v>410</v>
      </c>
      <c r="D400" s="36">
        <f t="shared" si="147"/>
        <v>15028476</v>
      </c>
      <c r="E400" s="48">
        <v>0</v>
      </c>
      <c r="F400" s="48">
        <v>0</v>
      </c>
      <c r="G400" s="48">
        <v>0</v>
      </c>
      <c r="H400" s="48">
        <v>0</v>
      </c>
      <c r="I400" s="48">
        <v>0</v>
      </c>
      <c r="J400" s="48">
        <v>0</v>
      </c>
      <c r="K400" s="51">
        <v>0</v>
      </c>
      <c r="L400" s="48">
        <v>0</v>
      </c>
      <c r="M400" s="48">
        <v>1275</v>
      </c>
      <c r="N400" s="48">
        <v>14510813.789999999</v>
      </c>
      <c r="O400" s="48">
        <v>0</v>
      </c>
      <c r="P400" s="48">
        <v>0</v>
      </c>
      <c r="Q400" s="48">
        <v>0</v>
      </c>
      <c r="R400" s="48">
        <v>0</v>
      </c>
      <c r="S400" s="48">
        <v>0</v>
      </c>
      <c r="T400" s="48">
        <v>0</v>
      </c>
      <c r="U400" s="48">
        <v>0</v>
      </c>
      <c r="V400" s="48">
        <v>0</v>
      </c>
      <c r="W400" s="48">
        <v>0</v>
      </c>
      <c r="X400" s="48">
        <v>300000</v>
      </c>
      <c r="Y400" s="48">
        <f>ROUND(N400*1.5%,2)</f>
        <v>217662.21</v>
      </c>
      <c r="Z400" s="48">
        <v>0</v>
      </c>
      <c r="AA400" s="45">
        <v>2028</v>
      </c>
      <c r="AB400" s="45">
        <v>2028</v>
      </c>
      <c r="AC400" s="45">
        <v>2028</v>
      </c>
    </row>
    <row r="401" spans="1:29" x14ac:dyDescent="0.3">
      <c r="B401" s="39" t="s">
        <v>576</v>
      </c>
      <c r="C401" s="39"/>
      <c r="D401" s="44">
        <f>SUM(D402:D403)</f>
        <v>31121773.539999999</v>
      </c>
      <c r="E401" s="44">
        <f t="shared" ref="E401:Z401" si="148">SUM(E402:E403)</f>
        <v>0</v>
      </c>
      <c r="F401" s="44">
        <f t="shared" si="148"/>
        <v>0</v>
      </c>
      <c r="G401" s="44">
        <f t="shared" si="148"/>
        <v>0</v>
      </c>
      <c r="H401" s="44">
        <f t="shared" si="148"/>
        <v>0</v>
      </c>
      <c r="I401" s="44">
        <f t="shared" si="148"/>
        <v>0</v>
      </c>
      <c r="J401" s="44">
        <f t="shared" si="148"/>
        <v>0</v>
      </c>
      <c r="K401" s="50">
        <f t="shared" si="148"/>
        <v>0</v>
      </c>
      <c r="L401" s="44">
        <f t="shared" si="148"/>
        <v>0</v>
      </c>
      <c r="M401" s="44">
        <f t="shared" si="148"/>
        <v>1858.24</v>
      </c>
      <c r="N401" s="44">
        <f t="shared" si="148"/>
        <v>30119973.93</v>
      </c>
      <c r="O401" s="44">
        <f t="shared" si="148"/>
        <v>0</v>
      </c>
      <c r="P401" s="44">
        <f t="shared" si="148"/>
        <v>0</v>
      </c>
      <c r="Q401" s="44">
        <f t="shared" si="148"/>
        <v>0</v>
      </c>
      <c r="R401" s="44">
        <f t="shared" si="148"/>
        <v>0</v>
      </c>
      <c r="S401" s="44">
        <f t="shared" si="148"/>
        <v>0</v>
      </c>
      <c r="T401" s="44">
        <f t="shared" si="148"/>
        <v>0</v>
      </c>
      <c r="U401" s="44">
        <f t="shared" si="148"/>
        <v>0</v>
      </c>
      <c r="V401" s="44">
        <f t="shared" si="148"/>
        <v>0</v>
      </c>
      <c r="W401" s="44">
        <f t="shared" si="148"/>
        <v>0</v>
      </c>
      <c r="X401" s="44">
        <f t="shared" si="148"/>
        <v>550000</v>
      </c>
      <c r="Y401" s="44">
        <f t="shared" si="148"/>
        <v>451799.61</v>
      </c>
      <c r="Z401" s="44">
        <f t="shared" si="148"/>
        <v>0</v>
      </c>
      <c r="AA401" s="38" t="s">
        <v>501</v>
      </c>
      <c r="AB401" s="38" t="s">
        <v>501</v>
      </c>
      <c r="AC401" s="38" t="s">
        <v>501</v>
      </c>
    </row>
    <row r="402" spans="1:29" x14ac:dyDescent="0.3">
      <c r="A402">
        <v>1</v>
      </c>
      <c r="B402" s="40">
        <f>SUBTOTAL(9,$A$329:A402)</f>
        <v>68</v>
      </c>
      <c r="C402" s="46" t="s">
        <v>430</v>
      </c>
      <c r="D402" s="36">
        <f t="shared" si="147"/>
        <v>14760776.110000001</v>
      </c>
      <c r="E402" s="48">
        <v>0</v>
      </c>
      <c r="F402" s="48">
        <v>0</v>
      </c>
      <c r="G402" s="48">
        <v>0</v>
      </c>
      <c r="H402" s="48">
        <v>0</v>
      </c>
      <c r="I402" s="48">
        <v>0</v>
      </c>
      <c r="J402" s="48">
        <v>0</v>
      </c>
      <c r="K402" s="51">
        <v>0</v>
      </c>
      <c r="L402" s="48">
        <v>0</v>
      </c>
      <c r="M402" s="48">
        <v>877.8</v>
      </c>
      <c r="N402" s="48">
        <v>14296331.140000001</v>
      </c>
      <c r="O402" s="48">
        <v>0</v>
      </c>
      <c r="P402" s="48">
        <v>0</v>
      </c>
      <c r="Q402" s="48">
        <v>0</v>
      </c>
      <c r="R402" s="48">
        <v>0</v>
      </c>
      <c r="S402" s="48">
        <v>0</v>
      </c>
      <c r="T402" s="48">
        <v>0</v>
      </c>
      <c r="U402" s="48">
        <v>0</v>
      </c>
      <c r="V402" s="48">
        <v>0</v>
      </c>
      <c r="W402" s="48">
        <v>0</v>
      </c>
      <c r="X402" s="48">
        <v>250000</v>
      </c>
      <c r="Y402" s="48">
        <f>ROUND(N402*1.5%,2)</f>
        <v>214444.97</v>
      </c>
      <c r="Z402" s="48">
        <v>0</v>
      </c>
      <c r="AA402" s="45">
        <v>2028</v>
      </c>
      <c r="AB402" s="45">
        <v>2028</v>
      </c>
      <c r="AC402" s="45">
        <v>2028</v>
      </c>
    </row>
    <row r="403" spans="1:29" x14ac:dyDescent="0.3">
      <c r="A403">
        <v>1</v>
      </c>
      <c r="B403" s="40">
        <f>SUBTOTAL(9,$A$329:A403)</f>
        <v>69</v>
      </c>
      <c r="C403" s="46" t="s">
        <v>429</v>
      </c>
      <c r="D403" s="36">
        <f t="shared" si="147"/>
        <v>16360997.43</v>
      </c>
      <c r="E403" s="48">
        <v>0</v>
      </c>
      <c r="F403" s="48">
        <v>0</v>
      </c>
      <c r="G403" s="48">
        <v>0</v>
      </c>
      <c r="H403" s="48">
        <v>0</v>
      </c>
      <c r="I403" s="48">
        <v>0</v>
      </c>
      <c r="J403" s="48">
        <v>0</v>
      </c>
      <c r="K403" s="51">
        <v>0</v>
      </c>
      <c r="L403" s="48">
        <v>0</v>
      </c>
      <c r="M403" s="48">
        <v>980.44</v>
      </c>
      <c r="N403" s="48">
        <v>15823642.789999999</v>
      </c>
      <c r="O403" s="48">
        <v>0</v>
      </c>
      <c r="P403" s="48">
        <v>0</v>
      </c>
      <c r="Q403" s="48">
        <v>0</v>
      </c>
      <c r="R403" s="48">
        <v>0</v>
      </c>
      <c r="S403" s="48">
        <v>0</v>
      </c>
      <c r="T403" s="48">
        <v>0</v>
      </c>
      <c r="U403" s="48">
        <v>0</v>
      </c>
      <c r="V403" s="48">
        <v>0</v>
      </c>
      <c r="W403" s="48">
        <v>0</v>
      </c>
      <c r="X403" s="48">
        <v>300000</v>
      </c>
      <c r="Y403" s="48">
        <f>ROUND(N403*1.5%,2)</f>
        <v>237354.64</v>
      </c>
      <c r="Z403" s="48">
        <v>0</v>
      </c>
      <c r="AA403" s="45">
        <v>2028</v>
      </c>
      <c r="AB403" s="45">
        <v>2028</v>
      </c>
      <c r="AC403" s="45">
        <v>2028</v>
      </c>
    </row>
    <row r="404" spans="1:29" x14ac:dyDescent="0.3">
      <c r="B404" s="39" t="s">
        <v>575</v>
      </c>
      <c r="C404" s="39"/>
      <c r="D404" s="44">
        <f>D405</f>
        <v>18432428.520000003</v>
      </c>
      <c r="E404" s="44">
        <f t="shared" ref="E404:Z404" si="149">E405</f>
        <v>0</v>
      </c>
      <c r="F404" s="44">
        <f t="shared" si="149"/>
        <v>0</v>
      </c>
      <c r="G404" s="44">
        <f t="shared" si="149"/>
        <v>0</v>
      </c>
      <c r="H404" s="44">
        <f t="shared" si="149"/>
        <v>0</v>
      </c>
      <c r="I404" s="44">
        <f t="shared" si="149"/>
        <v>0</v>
      </c>
      <c r="J404" s="44">
        <f t="shared" si="149"/>
        <v>0</v>
      </c>
      <c r="K404" s="50">
        <f t="shared" si="149"/>
        <v>0</v>
      </c>
      <c r="L404" s="44">
        <f t="shared" si="149"/>
        <v>0</v>
      </c>
      <c r="M404" s="44">
        <f t="shared" si="149"/>
        <v>1452</v>
      </c>
      <c r="N404" s="44">
        <f t="shared" si="149"/>
        <v>17864461.600000001</v>
      </c>
      <c r="O404" s="44">
        <f t="shared" si="149"/>
        <v>0</v>
      </c>
      <c r="P404" s="44">
        <f t="shared" si="149"/>
        <v>0</v>
      </c>
      <c r="Q404" s="44">
        <f t="shared" si="149"/>
        <v>0</v>
      </c>
      <c r="R404" s="44">
        <f t="shared" si="149"/>
        <v>0</v>
      </c>
      <c r="S404" s="44">
        <f t="shared" si="149"/>
        <v>0</v>
      </c>
      <c r="T404" s="44">
        <f t="shared" si="149"/>
        <v>0</v>
      </c>
      <c r="U404" s="44">
        <f t="shared" si="149"/>
        <v>0</v>
      </c>
      <c r="V404" s="44">
        <f t="shared" si="149"/>
        <v>0</v>
      </c>
      <c r="W404" s="44">
        <f t="shared" si="149"/>
        <v>0</v>
      </c>
      <c r="X404" s="44">
        <f t="shared" si="149"/>
        <v>300000</v>
      </c>
      <c r="Y404" s="44">
        <f t="shared" si="149"/>
        <v>267966.92</v>
      </c>
      <c r="Z404" s="44">
        <f t="shared" si="149"/>
        <v>0</v>
      </c>
      <c r="AA404" s="38" t="s">
        <v>501</v>
      </c>
      <c r="AB404" s="38" t="s">
        <v>501</v>
      </c>
      <c r="AC404" s="38" t="s">
        <v>501</v>
      </c>
    </row>
    <row r="405" spans="1:29" x14ac:dyDescent="0.3">
      <c r="A405">
        <v>1</v>
      </c>
      <c r="B405" s="40">
        <f>SUBTOTAL(9,$A$329:A405)</f>
        <v>70</v>
      </c>
      <c r="C405" s="46" t="s">
        <v>424</v>
      </c>
      <c r="D405" s="36">
        <f t="shared" si="147"/>
        <v>18432428.520000003</v>
      </c>
      <c r="E405" s="48">
        <v>0</v>
      </c>
      <c r="F405" s="48">
        <v>0</v>
      </c>
      <c r="G405" s="48">
        <v>0</v>
      </c>
      <c r="H405" s="48">
        <v>0</v>
      </c>
      <c r="I405" s="48">
        <v>0</v>
      </c>
      <c r="J405" s="48">
        <v>0</v>
      </c>
      <c r="K405" s="51">
        <v>0</v>
      </c>
      <c r="L405" s="48">
        <v>0</v>
      </c>
      <c r="M405" s="48">
        <v>1452</v>
      </c>
      <c r="N405" s="48">
        <v>17864461.600000001</v>
      </c>
      <c r="O405" s="48">
        <v>0</v>
      </c>
      <c r="P405" s="48">
        <v>0</v>
      </c>
      <c r="Q405" s="48">
        <v>0</v>
      </c>
      <c r="R405" s="48">
        <v>0</v>
      </c>
      <c r="S405" s="48">
        <v>0</v>
      </c>
      <c r="T405" s="48">
        <v>0</v>
      </c>
      <c r="U405" s="48">
        <v>0</v>
      </c>
      <c r="V405" s="48">
        <v>0</v>
      </c>
      <c r="W405" s="48">
        <v>0</v>
      </c>
      <c r="X405" s="48">
        <v>300000</v>
      </c>
      <c r="Y405" s="48">
        <f>ROUND(N405*1.5%,2)</f>
        <v>267966.92</v>
      </c>
      <c r="Z405" s="48">
        <v>0</v>
      </c>
      <c r="AA405" s="45">
        <v>2028</v>
      </c>
      <c r="AB405" s="45">
        <v>2028</v>
      </c>
      <c r="AC405" s="45">
        <v>2028</v>
      </c>
    </row>
    <row r="406" spans="1:29" x14ac:dyDescent="0.3">
      <c r="B406" s="39" t="s">
        <v>577</v>
      </c>
      <c r="C406" s="39"/>
      <c r="D406" s="44">
        <f>SUM(D407:D408)</f>
        <v>19370983.699999999</v>
      </c>
      <c r="E406" s="44">
        <f t="shared" ref="E406:Z406" si="150">SUM(E407:E408)</f>
        <v>0</v>
      </c>
      <c r="F406" s="44">
        <f t="shared" si="150"/>
        <v>0</v>
      </c>
      <c r="G406" s="44">
        <f t="shared" si="150"/>
        <v>0</v>
      </c>
      <c r="H406" s="44">
        <f t="shared" si="150"/>
        <v>0</v>
      </c>
      <c r="I406" s="44">
        <f t="shared" si="150"/>
        <v>0</v>
      </c>
      <c r="J406" s="44">
        <f t="shared" si="150"/>
        <v>0</v>
      </c>
      <c r="K406" s="50">
        <f t="shared" si="150"/>
        <v>0</v>
      </c>
      <c r="L406" s="44">
        <f t="shared" si="150"/>
        <v>0</v>
      </c>
      <c r="M406" s="44">
        <f t="shared" si="150"/>
        <v>1510</v>
      </c>
      <c r="N406" s="44">
        <f t="shared" si="150"/>
        <v>18592102.169999998</v>
      </c>
      <c r="O406" s="44">
        <f t="shared" si="150"/>
        <v>0</v>
      </c>
      <c r="P406" s="44">
        <f t="shared" si="150"/>
        <v>0</v>
      </c>
      <c r="Q406" s="44">
        <f t="shared" si="150"/>
        <v>0</v>
      </c>
      <c r="R406" s="44">
        <f t="shared" si="150"/>
        <v>0</v>
      </c>
      <c r="S406" s="44">
        <f t="shared" si="150"/>
        <v>0</v>
      </c>
      <c r="T406" s="44">
        <f t="shared" si="150"/>
        <v>0</v>
      </c>
      <c r="U406" s="44">
        <f t="shared" si="150"/>
        <v>0</v>
      </c>
      <c r="V406" s="44">
        <f t="shared" si="150"/>
        <v>0</v>
      </c>
      <c r="W406" s="44">
        <f t="shared" si="150"/>
        <v>0</v>
      </c>
      <c r="X406" s="44">
        <f t="shared" si="150"/>
        <v>500000</v>
      </c>
      <c r="Y406" s="44">
        <f t="shared" si="150"/>
        <v>278881.53000000003</v>
      </c>
      <c r="Z406" s="44">
        <f t="shared" si="150"/>
        <v>0</v>
      </c>
      <c r="AA406" s="38" t="s">
        <v>501</v>
      </c>
      <c r="AB406" s="38" t="s">
        <v>501</v>
      </c>
      <c r="AC406" s="38" t="s">
        <v>501</v>
      </c>
    </row>
    <row r="407" spans="1:29" x14ac:dyDescent="0.3">
      <c r="A407">
        <v>1</v>
      </c>
      <c r="B407" s="40">
        <f>SUBTOTAL(9,$A$329:A407)</f>
        <v>71</v>
      </c>
      <c r="C407" s="46" t="s">
        <v>434</v>
      </c>
      <c r="D407" s="36">
        <f t="shared" si="147"/>
        <v>8417729.5800000001</v>
      </c>
      <c r="E407" s="48">
        <v>0</v>
      </c>
      <c r="F407" s="48">
        <v>0</v>
      </c>
      <c r="G407" s="48">
        <v>0</v>
      </c>
      <c r="H407" s="48">
        <v>0</v>
      </c>
      <c r="I407" s="48">
        <v>0</v>
      </c>
      <c r="J407" s="48">
        <v>0</v>
      </c>
      <c r="K407" s="51">
        <v>0</v>
      </c>
      <c r="L407" s="48">
        <v>0</v>
      </c>
      <c r="M407" s="48">
        <v>663.1</v>
      </c>
      <c r="N407" s="48">
        <v>8047024.2199999997</v>
      </c>
      <c r="O407" s="48">
        <v>0</v>
      </c>
      <c r="P407" s="48">
        <v>0</v>
      </c>
      <c r="Q407" s="48">
        <v>0</v>
      </c>
      <c r="R407" s="48">
        <v>0</v>
      </c>
      <c r="S407" s="48">
        <v>0</v>
      </c>
      <c r="T407" s="48">
        <v>0</v>
      </c>
      <c r="U407" s="48">
        <v>0</v>
      </c>
      <c r="V407" s="48">
        <v>0</v>
      </c>
      <c r="W407" s="48">
        <v>0</v>
      </c>
      <c r="X407" s="48">
        <v>250000</v>
      </c>
      <c r="Y407" s="48">
        <f>ROUND(N407*1.5%,2)</f>
        <v>120705.36</v>
      </c>
      <c r="Z407" s="48">
        <v>0</v>
      </c>
      <c r="AA407" s="45">
        <v>2028</v>
      </c>
      <c r="AB407" s="45">
        <v>2028</v>
      </c>
      <c r="AC407" s="45">
        <v>2028</v>
      </c>
    </row>
    <row r="408" spans="1:29" x14ac:dyDescent="0.3">
      <c r="A408">
        <v>1</v>
      </c>
      <c r="B408" s="40">
        <f>SUBTOTAL(9,$A$329:A408)</f>
        <v>72</v>
      </c>
      <c r="C408" s="46" t="s">
        <v>438</v>
      </c>
      <c r="D408" s="36">
        <f t="shared" si="147"/>
        <v>10953254.119999999</v>
      </c>
      <c r="E408" s="48">
        <v>0</v>
      </c>
      <c r="F408" s="48">
        <v>0</v>
      </c>
      <c r="G408" s="48">
        <v>0</v>
      </c>
      <c r="H408" s="48">
        <v>0</v>
      </c>
      <c r="I408" s="48">
        <v>0</v>
      </c>
      <c r="J408" s="48">
        <v>0</v>
      </c>
      <c r="K408" s="51">
        <v>0</v>
      </c>
      <c r="L408" s="48">
        <v>0</v>
      </c>
      <c r="M408" s="48">
        <v>846.9</v>
      </c>
      <c r="N408" s="48">
        <v>10545077.949999999</v>
      </c>
      <c r="O408" s="48">
        <v>0</v>
      </c>
      <c r="P408" s="48">
        <v>0</v>
      </c>
      <c r="Q408" s="48">
        <v>0</v>
      </c>
      <c r="R408" s="48">
        <v>0</v>
      </c>
      <c r="S408" s="48">
        <v>0</v>
      </c>
      <c r="T408" s="48">
        <v>0</v>
      </c>
      <c r="U408" s="48">
        <v>0</v>
      </c>
      <c r="V408" s="48">
        <v>0</v>
      </c>
      <c r="W408" s="48">
        <v>0</v>
      </c>
      <c r="X408" s="48">
        <v>250000</v>
      </c>
      <c r="Y408" s="48">
        <f>ROUND(N408*1.5%,2)</f>
        <v>158176.17000000001</v>
      </c>
      <c r="Z408" s="48">
        <v>0</v>
      </c>
      <c r="AA408" s="45">
        <v>2028</v>
      </c>
      <c r="AB408" s="45">
        <v>2028</v>
      </c>
      <c r="AC408" s="45">
        <v>2028</v>
      </c>
    </row>
    <row r="409" spans="1:29" x14ac:dyDescent="0.3">
      <c r="B409" s="39" t="s">
        <v>578</v>
      </c>
      <c r="C409" s="39"/>
      <c r="D409" s="44">
        <f>D410</f>
        <v>4637304.5</v>
      </c>
      <c r="E409" s="44">
        <f t="shared" ref="E409:Z409" si="151">E410</f>
        <v>0</v>
      </c>
      <c r="F409" s="44">
        <f t="shared" si="151"/>
        <v>0</v>
      </c>
      <c r="G409" s="44">
        <f t="shared" si="151"/>
        <v>0</v>
      </c>
      <c r="H409" s="44">
        <f t="shared" si="151"/>
        <v>0</v>
      </c>
      <c r="I409" s="44">
        <f t="shared" si="151"/>
        <v>0</v>
      </c>
      <c r="J409" s="44">
        <f t="shared" si="151"/>
        <v>0</v>
      </c>
      <c r="K409" s="50">
        <f t="shared" si="151"/>
        <v>0</v>
      </c>
      <c r="L409" s="44">
        <f t="shared" si="151"/>
        <v>0</v>
      </c>
      <c r="M409" s="44">
        <f t="shared" si="151"/>
        <v>365.3</v>
      </c>
      <c r="N409" s="44">
        <f t="shared" si="151"/>
        <v>4371728.57</v>
      </c>
      <c r="O409" s="44">
        <f t="shared" si="151"/>
        <v>0</v>
      </c>
      <c r="P409" s="44">
        <f t="shared" si="151"/>
        <v>0</v>
      </c>
      <c r="Q409" s="44">
        <f t="shared" si="151"/>
        <v>0</v>
      </c>
      <c r="R409" s="44">
        <f t="shared" si="151"/>
        <v>0</v>
      </c>
      <c r="S409" s="44">
        <f t="shared" si="151"/>
        <v>0</v>
      </c>
      <c r="T409" s="44">
        <f t="shared" si="151"/>
        <v>0</v>
      </c>
      <c r="U409" s="44">
        <f t="shared" si="151"/>
        <v>0</v>
      </c>
      <c r="V409" s="44">
        <f t="shared" si="151"/>
        <v>0</v>
      </c>
      <c r="W409" s="44">
        <f t="shared" si="151"/>
        <v>0</v>
      </c>
      <c r="X409" s="44">
        <f t="shared" si="151"/>
        <v>200000</v>
      </c>
      <c r="Y409" s="44">
        <f t="shared" si="151"/>
        <v>65575.929999999993</v>
      </c>
      <c r="Z409" s="44">
        <f t="shared" si="151"/>
        <v>0</v>
      </c>
      <c r="AA409" s="38" t="s">
        <v>501</v>
      </c>
      <c r="AB409" s="38" t="s">
        <v>501</v>
      </c>
      <c r="AC409" s="38" t="s">
        <v>501</v>
      </c>
    </row>
    <row r="410" spans="1:29" x14ac:dyDescent="0.3">
      <c r="A410">
        <v>1</v>
      </c>
      <c r="B410" s="40">
        <f>SUBTOTAL(9,$A$329:A410)</f>
        <v>73</v>
      </c>
      <c r="C410" s="46" t="s">
        <v>433</v>
      </c>
      <c r="D410" s="36">
        <f t="shared" si="147"/>
        <v>4637304.5</v>
      </c>
      <c r="E410" s="48">
        <v>0</v>
      </c>
      <c r="F410" s="48">
        <v>0</v>
      </c>
      <c r="G410" s="48">
        <v>0</v>
      </c>
      <c r="H410" s="48">
        <v>0</v>
      </c>
      <c r="I410" s="48">
        <v>0</v>
      </c>
      <c r="J410" s="48">
        <v>0</v>
      </c>
      <c r="K410" s="51">
        <v>0</v>
      </c>
      <c r="L410" s="48">
        <v>0</v>
      </c>
      <c r="M410" s="48">
        <v>365.3</v>
      </c>
      <c r="N410" s="48">
        <v>4371728.57</v>
      </c>
      <c r="O410" s="48">
        <v>0</v>
      </c>
      <c r="P410" s="48">
        <v>0</v>
      </c>
      <c r="Q410" s="48">
        <v>0</v>
      </c>
      <c r="R410" s="48">
        <v>0</v>
      </c>
      <c r="S410" s="48">
        <v>0</v>
      </c>
      <c r="T410" s="48">
        <v>0</v>
      </c>
      <c r="U410" s="48">
        <v>0</v>
      </c>
      <c r="V410" s="48">
        <v>0</v>
      </c>
      <c r="W410" s="48">
        <v>0</v>
      </c>
      <c r="X410" s="48">
        <v>200000</v>
      </c>
      <c r="Y410" s="48">
        <f>ROUND(N410*1.5%,2)</f>
        <v>65575.929999999993</v>
      </c>
      <c r="Z410" s="48">
        <v>0</v>
      </c>
      <c r="AA410" s="45">
        <v>2028</v>
      </c>
      <c r="AB410" s="45">
        <v>2028</v>
      </c>
      <c r="AC410" s="45">
        <v>2028</v>
      </c>
    </row>
    <row r="411" spans="1:29" x14ac:dyDescent="0.3">
      <c r="B411" s="39" t="s">
        <v>579</v>
      </c>
      <c r="C411" s="39"/>
      <c r="D411" s="44">
        <f>D412</f>
        <v>7235870.7000000002</v>
      </c>
      <c r="E411" s="44">
        <f t="shared" ref="E411:Z411" si="152">E412</f>
        <v>0</v>
      </c>
      <c r="F411" s="44">
        <f t="shared" si="152"/>
        <v>0</v>
      </c>
      <c r="G411" s="44">
        <f t="shared" si="152"/>
        <v>0</v>
      </c>
      <c r="H411" s="44">
        <f t="shared" si="152"/>
        <v>0</v>
      </c>
      <c r="I411" s="44">
        <f t="shared" si="152"/>
        <v>0</v>
      </c>
      <c r="J411" s="44">
        <f t="shared" si="152"/>
        <v>0</v>
      </c>
      <c r="K411" s="50">
        <f t="shared" si="152"/>
        <v>0</v>
      </c>
      <c r="L411" s="44">
        <f t="shared" si="152"/>
        <v>0</v>
      </c>
      <c r="M411" s="44">
        <f t="shared" si="152"/>
        <v>570</v>
      </c>
      <c r="N411" s="44">
        <f t="shared" si="152"/>
        <v>6882631.2300000004</v>
      </c>
      <c r="O411" s="44">
        <f t="shared" si="152"/>
        <v>0</v>
      </c>
      <c r="P411" s="44">
        <f t="shared" si="152"/>
        <v>0</v>
      </c>
      <c r="Q411" s="44">
        <f t="shared" si="152"/>
        <v>0</v>
      </c>
      <c r="R411" s="44">
        <f t="shared" si="152"/>
        <v>0</v>
      </c>
      <c r="S411" s="44">
        <f t="shared" si="152"/>
        <v>0</v>
      </c>
      <c r="T411" s="44">
        <f t="shared" si="152"/>
        <v>0</v>
      </c>
      <c r="U411" s="44">
        <f t="shared" si="152"/>
        <v>0</v>
      </c>
      <c r="V411" s="44">
        <f t="shared" si="152"/>
        <v>0</v>
      </c>
      <c r="W411" s="44">
        <f t="shared" si="152"/>
        <v>0</v>
      </c>
      <c r="X411" s="44">
        <f t="shared" si="152"/>
        <v>250000</v>
      </c>
      <c r="Y411" s="44">
        <f t="shared" si="152"/>
        <v>103239.47</v>
      </c>
      <c r="Z411" s="44">
        <f t="shared" si="152"/>
        <v>0</v>
      </c>
      <c r="AA411" s="38" t="s">
        <v>501</v>
      </c>
      <c r="AB411" s="38" t="s">
        <v>501</v>
      </c>
      <c r="AC411" s="38" t="s">
        <v>501</v>
      </c>
    </row>
    <row r="412" spans="1:29" x14ac:dyDescent="0.3">
      <c r="A412">
        <v>1</v>
      </c>
      <c r="B412" s="40">
        <f>SUBTOTAL(9,$A$329:A412)</f>
        <v>74</v>
      </c>
      <c r="C412" s="46" t="s">
        <v>432</v>
      </c>
      <c r="D412" s="36">
        <f t="shared" si="147"/>
        <v>7235870.7000000002</v>
      </c>
      <c r="E412" s="48">
        <v>0</v>
      </c>
      <c r="F412" s="48">
        <v>0</v>
      </c>
      <c r="G412" s="48">
        <v>0</v>
      </c>
      <c r="H412" s="48">
        <v>0</v>
      </c>
      <c r="I412" s="48">
        <v>0</v>
      </c>
      <c r="J412" s="48">
        <v>0</v>
      </c>
      <c r="K412" s="51">
        <v>0</v>
      </c>
      <c r="L412" s="48">
        <v>0</v>
      </c>
      <c r="M412" s="48">
        <v>570</v>
      </c>
      <c r="N412" s="48">
        <v>6882631.2300000004</v>
      </c>
      <c r="O412" s="48">
        <v>0</v>
      </c>
      <c r="P412" s="48">
        <v>0</v>
      </c>
      <c r="Q412" s="48">
        <v>0</v>
      </c>
      <c r="R412" s="48">
        <v>0</v>
      </c>
      <c r="S412" s="48">
        <v>0</v>
      </c>
      <c r="T412" s="48">
        <v>0</v>
      </c>
      <c r="U412" s="48">
        <v>0</v>
      </c>
      <c r="V412" s="48">
        <v>0</v>
      </c>
      <c r="W412" s="48">
        <v>0</v>
      </c>
      <c r="X412" s="48">
        <v>250000</v>
      </c>
      <c r="Y412" s="48">
        <f>ROUND(N412*1.5%,2)</f>
        <v>103239.47</v>
      </c>
      <c r="Z412" s="48">
        <v>0</v>
      </c>
      <c r="AA412" s="45">
        <v>2028</v>
      </c>
      <c r="AB412" s="45">
        <v>2028</v>
      </c>
      <c r="AC412" s="45">
        <v>2028</v>
      </c>
    </row>
    <row r="413" spans="1:29" x14ac:dyDescent="0.3">
      <c r="B413" s="39" t="s">
        <v>592</v>
      </c>
      <c r="C413" s="39"/>
      <c r="D413" s="44">
        <f>D414+D415+D416</f>
        <v>57437679.219999999</v>
      </c>
      <c r="E413" s="44">
        <f t="shared" ref="E413:Z413" si="153">E414+E415+E416</f>
        <v>0</v>
      </c>
      <c r="F413" s="44">
        <f t="shared" si="153"/>
        <v>0</v>
      </c>
      <c r="G413" s="44">
        <f t="shared" si="153"/>
        <v>0</v>
      </c>
      <c r="H413" s="44">
        <f t="shared" si="153"/>
        <v>0</v>
      </c>
      <c r="I413" s="44">
        <f t="shared" si="153"/>
        <v>0</v>
      </c>
      <c r="J413" s="44">
        <f t="shared" si="153"/>
        <v>0</v>
      </c>
      <c r="K413" s="52">
        <f t="shared" si="153"/>
        <v>0</v>
      </c>
      <c r="L413" s="44">
        <f t="shared" si="153"/>
        <v>0</v>
      </c>
      <c r="M413" s="44">
        <f t="shared" si="153"/>
        <v>4830</v>
      </c>
      <c r="N413" s="44">
        <f t="shared" si="153"/>
        <v>55702147.010000005</v>
      </c>
      <c r="O413" s="44">
        <f t="shared" si="153"/>
        <v>0</v>
      </c>
      <c r="P413" s="44">
        <f t="shared" si="153"/>
        <v>0</v>
      </c>
      <c r="Q413" s="44">
        <f t="shared" si="153"/>
        <v>0</v>
      </c>
      <c r="R413" s="44">
        <f t="shared" si="153"/>
        <v>0</v>
      </c>
      <c r="S413" s="44">
        <f t="shared" si="153"/>
        <v>0</v>
      </c>
      <c r="T413" s="44">
        <f t="shared" si="153"/>
        <v>0</v>
      </c>
      <c r="U413" s="44">
        <f t="shared" si="153"/>
        <v>0</v>
      </c>
      <c r="V413" s="44">
        <f t="shared" si="153"/>
        <v>0</v>
      </c>
      <c r="W413" s="44">
        <f t="shared" si="153"/>
        <v>0</v>
      </c>
      <c r="X413" s="44">
        <f t="shared" si="153"/>
        <v>900000</v>
      </c>
      <c r="Y413" s="44">
        <f t="shared" si="153"/>
        <v>835532.21</v>
      </c>
      <c r="Z413" s="44">
        <f t="shared" si="153"/>
        <v>0</v>
      </c>
      <c r="AA413" s="38" t="s">
        <v>501</v>
      </c>
      <c r="AB413" s="38" t="s">
        <v>501</v>
      </c>
      <c r="AC413" s="38" t="s">
        <v>501</v>
      </c>
    </row>
    <row r="414" spans="1:29" x14ac:dyDescent="0.3">
      <c r="A414">
        <v>1</v>
      </c>
      <c r="B414" s="40">
        <f>SUBTOTAL(9,$A$329:A414)</f>
        <v>75</v>
      </c>
      <c r="C414" s="46" t="s">
        <v>441</v>
      </c>
      <c r="D414" s="36">
        <f t="shared" ref="D414:D420" si="154">E414+F414+G414+H414+I414+J414+L414+N414+P414+R414+T414+U414+V414+W414+Y414+Z414+X414</f>
        <v>38015148.920000002</v>
      </c>
      <c r="E414" s="48">
        <v>0</v>
      </c>
      <c r="F414" s="48">
        <v>0</v>
      </c>
      <c r="G414" s="48">
        <v>0</v>
      </c>
      <c r="H414" s="48">
        <v>0</v>
      </c>
      <c r="I414" s="48">
        <v>0</v>
      </c>
      <c r="J414" s="48">
        <v>0</v>
      </c>
      <c r="K414" s="54">
        <v>0</v>
      </c>
      <c r="L414" s="48">
        <v>0</v>
      </c>
      <c r="M414" s="48">
        <v>3300</v>
      </c>
      <c r="N414" s="48">
        <v>37059260.020000003</v>
      </c>
      <c r="O414" s="48">
        <v>0</v>
      </c>
      <c r="P414" s="48">
        <v>0</v>
      </c>
      <c r="Q414" s="48">
        <v>0</v>
      </c>
      <c r="R414" s="48">
        <v>0</v>
      </c>
      <c r="S414" s="48">
        <v>0</v>
      </c>
      <c r="T414" s="48">
        <v>0</v>
      </c>
      <c r="U414" s="48">
        <v>0</v>
      </c>
      <c r="V414" s="48">
        <v>0</v>
      </c>
      <c r="W414" s="48">
        <v>0</v>
      </c>
      <c r="X414" s="48">
        <v>400000</v>
      </c>
      <c r="Y414" s="48">
        <f>ROUND(N414*1.5%,2)</f>
        <v>555888.9</v>
      </c>
      <c r="Z414" s="48">
        <v>0</v>
      </c>
      <c r="AA414" s="45">
        <v>2028</v>
      </c>
      <c r="AB414" s="45">
        <v>2028</v>
      </c>
      <c r="AC414" s="45">
        <v>2028</v>
      </c>
    </row>
    <row r="415" spans="1:29" x14ac:dyDescent="0.3">
      <c r="A415">
        <v>1</v>
      </c>
      <c r="B415" s="40">
        <f>SUBTOTAL(9,$A$329:A415)</f>
        <v>76</v>
      </c>
      <c r="C415" s="46" t="s">
        <v>442</v>
      </c>
      <c r="D415" s="36">
        <f t="shared" si="154"/>
        <v>9266922.2999999989</v>
      </c>
      <c r="E415" s="48">
        <v>0</v>
      </c>
      <c r="F415" s="48">
        <v>0</v>
      </c>
      <c r="G415" s="48">
        <v>0</v>
      </c>
      <c r="H415" s="48">
        <v>0</v>
      </c>
      <c r="I415" s="48">
        <v>0</v>
      </c>
      <c r="J415" s="48">
        <v>0</v>
      </c>
      <c r="K415" s="54">
        <v>0</v>
      </c>
      <c r="L415" s="48">
        <v>0</v>
      </c>
      <c r="M415" s="48">
        <v>730</v>
      </c>
      <c r="N415" s="48">
        <v>8883667.2899999991</v>
      </c>
      <c r="O415" s="48">
        <v>0</v>
      </c>
      <c r="P415" s="48">
        <v>0</v>
      </c>
      <c r="Q415" s="48">
        <v>0</v>
      </c>
      <c r="R415" s="48">
        <v>0</v>
      </c>
      <c r="S415" s="48">
        <v>0</v>
      </c>
      <c r="T415" s="48">
        <v>0</v>
      </c>
      <c r="U415" s="48">
        <v>0</v>
      </c>
      <c r="V415" s="48">
        <v>0</v>
      </c>
      <c r="W415" s="48">
        <v>0</v>
      </c>
      <c r="X415" s="48">
        <v>250000</v>
      </c>
      <c r="Y415" s="48">
        <f>ROUND(N415*1.5%,2)</f>
        <v>133255.01</v>
      </c>
      <c r="Z415" s="48">
        <v>0</v>
      </c>
      <c r="AA415" s="45">
        <v>2028</v>
      </c>
      <c r="AB415" s="45">
        <v>2028</v>
      </c>
      <c r="AC415" s="45">
        <v>2028</v>
      </c>
    </row>
    <row r="416" spans="1:29" x14ac:dyDescent="0.3">
      <c r="A416">
        <v>1</v>
      </c>
      <c r="B416" s="40">
        <f>SUBTOTAL(9,$A$329:A416)</f>
        <v>77</v>
      </c>
      <c r="C416" s="46" t="s">
        <v>451</v>
      </c>
      <c r="D416" s="36">
        <f t="shared" si="154"/>
        <v>10155608</v>
      </c>
      <c r="E416" s="48">
        <v>0</v>
      </c>
      <c r="F416" s="48">
        <v>0</v>
      </c>
      <c r="G416" s="48">
        <v>0</v>
      </c>
      <c r="H416" s="48">
        <v>0</v>
      </c>
      <c r="I416" s="48">
        <v>0</v>
      </c>
      <c r="J416" s="48">
        <v>0</v>
      </c>
      <c r="K416" s="54">
        <v>0</v>
      </c>
      <c r="L416" s="48">
        <v>0</v>
      </c>
      <c r="M416" s="48">
        <v>800</v>
      </c>
      <c r="N416" s="48">
        <v>9759219.6999999993</v>
      </c>
      <c r="O416" s="48">
        <v>0</v>
      </c>
      <c r="P416" s="48">
        <v>0</v>
      </c>
      <c r="Q416" s="48">
        <v>0</v>
      </c>
      <c r="R416" s="48">
        <v>0</v>
      </c>
      <c r="S416" s="48">
        <v>0</v>
      </c>
      <c r="T416" s="48">
        <v>0</v>
      </c>
      <c r="U416" s="48">
        <v>0</v>
      </c>
      <c r="V416" s="48">
        <v>0</v>
      </c>
      <c r="W416" s="48">
        <v>0</v>
      </c>
      <c r="X416" s="48">
        <v>250000</v>
      </c>
      <c r="Y416" s="48">
        <f>ROUND(N416*1.5%,2)</f>
        <v>146388.29999999999</v>
      </c>
      <c r="Z416" s="48">
        <v>0</v>
      </c>
      <c r="AA416" s="45">
        <v>2028</v>
      </c>
      <c r="AB416" s="45">
        <v>2028</v>
      </c>
      <c r="AC416" s="45">
        <v>2028</v>
      </c>
    </row>
    <row r="417" spans="1:29" x14ac:dyDescent="0.3">
      <c r="B417" s="39" t="s">
        <v>596</v>
      </c>
      <c r="C417" s="39"/>
      <c r="D417" s="44">
        <f>D418</f>
        <v>6652275.6299999999</v>
      </c>
      <c r="E417" s="44">
        <f t="shared" ref="E417:Z417" si="155">E418</f>
        <v>0</v>
      </c>
      <c r="F417" s="44">
        <f t="shared" si="155"/>
        <v>0</v>
      </c>
      <c r="G417" s="44">
        <f t="shared" si="155"/>
        <v>0</v>
      </c>
      <c r="H417" s="44">
        <f t="shared" si="155"/>
        <v>0</v>
      </c>
      <c r="I417" s="44">
        <f t="shared" si="155"/>
        <v>0</v>
      </c>
      <c r="J417" s="44">
        <f t="shared" si="155"/>
        <v>0</v>
      </c>
      <c r="K417" s="52">
        <f t="shared" si="155"/>
        <v>0</v>
      </c>
      <c r="L417" s="44">
        <f t="shared" si="155"/>
        <v>0</v>
      </c>
      <c r="M417" s="44">
        <f t="shared" si="155"/>
        <v>370.5</v>
      </c>
      <c r="N417" s="44">
        <f t="shared" si="155"/>
        <v>6356921.7999999998</v>
      </c>
      <c r="O417" s="44">
        <f t="shared" si="155"/>
        <v>0</v>
      </c>
      <c r="P417" s="44">
        <f t="shared" si="155"/>
        <v>0</v>
      </c>
      <c r="Q417" s="44">
        <f t="shared" si="155"/>
        <v>0</v>
      </c>
      <c r="R417" s="44">
        <f t="shared" si="155"/>
        <v>0</v>
      </c>
      <c r="S417" s="44">
        <f t="shared" si="155"/>
        <v>0</v>
      </c>
      <c r="T417" s="44">
        <f t="shared" si="155"/>
        <v>0</v>
      </c>
      <c r="U417" s="44">
        <f t="shared" si="155"/>
        <v>0</v>
      </c>
      <c r="V417" s="44">
        <f t="shared" si="155"/>
        <v>0</v>
      </c>
      <c r="W417" s="44">
        <f t="shared" si="155"/>
        <v>0</v>
      </c>
      <c r="X417" s="44">
        <f t="shared" si="155"/>
        <v>200000</v>
      </c>
      <c r="Y417" s="44">
        <f t="shared" si="155"/>
        <v>95353.83</v>
      </c>
      <c r="Z417" s="44">
        <f t="shared" si="155"/>
        <v>0</v>
      </c>
      <c r="AA417" s="38" t="s">
        <v>501</v>
      </c>
      <c r="AB417" s="38" t="s">
        <v>501</v>
      </c>
      <c r="AC417" s="38" t="s">
        <v>501</v>
      </c>
    </row>
    <row r="418" spans="1:29" x14ac:dyDescent="0.3">
      <c r="A418">
        <v>1</v>
      </c>
      <c r="B418" s="40">
        <f>SUBTOTAL(9,$A$329:A418)</f>
        <v>78</v>
      </c>
      <c r="C418" s="46" t="s">
        <v>449</v>
      </c>
      <c r="D418" s="36">
        <f t="shared" si="154"/>
        <v>6652275.6299999999</v>
      </c>
      <c r="E418" s="48">
        <v>0</v>
      </c>
      <c r="F418" s="48">
        <v>0</v>
      </c>
      <c r="G418" s="48">
        <v>0</v>
      </c>
      <c r="H418" s="48">
        <v>0</v>
      </c>
      <c r="I418" s="48">
        <v>0</v>
      </c>
      <c r="J418" s="48">
        <v>0</v>
      </c>
      <c r="K418" s="54">
        <v>0</v>
      </c>
      <c r="L418" s="48">
        <v>0</v>
      </c>
      <c r="M418" s="48">
        <v>370.5</v>
      </c>
      <c r="N418" s="48">
        <v>6356921.7999999998</v>
      </c>
      <c r="O418" s="48">
        <v>0</v>
      </c>
      <c r="P418" s="48">
        <v>0</v>
      </c>
      <c r="Q418" s="48">
        <v>0</v>
      </c>
      <c r="R418" s="48">
        <v>0</v>
      </c>
      <c r="S418" s="48">
        <v>0</v>
      </c>
      <c r="T418" s="48">
        <v>0</v>
      </c>
      <c r="U418" s="48">
        <v>0</v>
      </c>
      <c r="V418" s="48">
        <v>0</v>
      </c>
      <c r="W418" s="48">
        <v>0</v>
      </c>
      <c r="X418" s="48">
        <v>200000</v>
      </c>
      <c r="Y418" s="48">
        <f>ROUND(N418*1.5%,2)</f>
        <v>95353.83</v>
      </c>
      <c r="Z418" s="48">
        <v>0</v>
      </c>
      <c r="AA418" s="45">
        <v>2028</v>
      </c>
      <c r="AB418" s="45">
        <v>2028</v>
      </c>
      <c r="AC418" s="45">
        <v>2028</v>
      </c>
    </row>
    <row r="419" spans="1:29" x14ac:dyDescent="0.3">
      <c r="B419" s="39" t="s">
        <v>598</v>
      </c>
      <c r="C419" s="39"/>
      <c r="D419" s="44">
        <f>D420</f>
        <v>11298113.899999999</v>
      </c>
      <c r="E419" s="44">
        <f t="shared" ref="E419:Z419" si="156">E420</f>
        <v>0</v>
      </c>
      <c r="F419" s="44">
        <f t="shared" si="156"/>
        <v>0</v>
      </c>
      <c r="G419" s="44">
        <f t="shared" si="156"/>
        <v>0</v>
      </c>
      <c r="H419" s="44">
        <f t="shared" si="156"/>
        <v>0</v>
      </c>
      <c r="I419" s="44">
        <f t="shared" si="156"/>
        <v>0</v>
      </c>
      <c r="J419" s="44">
        <f t="shared" si="156"/>
        <v>0</v>
      </c>
      <c r="K419" s="52">
        <f t="shared" si="156"/>
        <v>0</v>
      </c>
      <c r="L419" s="44">
        <f t="shared" si="156"/>
        <v>0</v>
      </c>
      <c r="M419" s="44">
        <f t="shared" si="156"/>
        <v>890</v>
      </c>
      <c r="N419" s="44">
        <f t="shared" si="156"/>
        <v>10884841.279999999</v>
      </c>
      <c r="O419" s="44">
        <f t="shared" si="156"/>
        <v>0</v>
      </c>
      <c r="P419" s="44">
        <f t="shared" si="156"/>
        <v>0</v>
      </c>
      <c r="Q419" s="44">
        <f t="shared" si="156"/>
        <v>0</v>
      </c>
      <c r="R419" s="44">
        <f t="shared" si="156"/>
        <v>0</v>
      </c>
      <c r="S419" s="44">
        <f t="shared" si="156"/>
        <v>0</v>
      </c>
      <c r="T419" s="44">
        <f t="shared" si="156"/>
        <v>0</v>
      </c>
      <c r="U419" s="44">
        <f t="shared" si="156"/>
        <v>0</v>
      </c>
      <c r="V419" s="44">
        <f t="shared" si="156"/>
        <v>0</v>
      </c>
      <c r="W419" s="44">
        <f t="shared" si="156"/>
        <v>0</v>
      </c>
      <c r="X419" s="44">
        <f t="shared" si="156"/>
        <v>250000</v>
      </c>
      <c r="Y419" s="44">
        <f t="shared" si="156"/>
        <v>163272.62</v>
      </c>
      <c r="Z419" s="44">
        <f t="shared" si="156"/>
        <v>0</v>
      </c>
      <c r="AA419" s="38" t="s">
        <v>501</v>
      </c>
      <c r="AB419" s="38" t="s">
        <v>501</v>
      </c>
      <c r="AC419" s="38" t="s">
        <v>501</v>
      </c>
    </row>
    <row r="420" spans="1:29" x14ac:dyDescent="0.3">
      <c r="A420">
        <v>1</v>
      </c>
      <c r="B420" s="40">
        <f>SUBTOTAL(9,$A$329:A420)</f>
        <v>79</v>
      </c>
      <c r="C420" s="46" t="s">
        <v>456</v>
      </c>
      <c r="D420" s="36">
        <f t="shared" si="154"/>
        <v>11298113.899999999</v>
      </c>
      <c r="E420" s="48">
        <v>0</v>
      </c>
      <c r="F420" s="48">
        <v>0</v>
      </c>
      <c r="G420" s="48">
        <v>0</v>
      </c>
      <c r="H420" s="48">
        <v>0</v>
      </c>
      <c r="I420" s="48">
        <v>0</v>
      </c>
      <c r="J420" s="48">
        <v>0</v>
      </c>
      <c r="K420" s="54">
        <v>0</v>
      </c>
      <c r="L420" s="48">
        <v>0</v>
      </c>
      <c r="M420" s="48">
        <v>890</v>
      </c>
      <c r="N420" s="48">
        <v>10884841.279999999</v>
      </c>
      <c r="O420" s="48">
        <v>0</v>
      </c>
      <c r="P420" s="48">
        <v>0</v>
      </c>
      <c r="Q420" s="48">
        <v>0</v>
      </c>
      <c r="R420" s="48">
        <v>0</v>
      </c>
      <c r="S420" s="48">
        <v>0</v>
      </c>
      <c r="T420" s="48">
        <v>0</v>
      </c>
      <c r="U420" s="48">
        <v>0</v>
      </c>
      <c r="V420" s="48">
        <v>0</v>
      </c>
      <c r="W420" s="48">
        <v>0</v>
      </c>
      <c r="X420" s="48">
        <v>250000</v>
      </c>
      <c r="Y420" s="48">
        <f>ROUND(N420*1.5%,2)</f>
        <v>163272.62</v>
      </c>
      <c r="Z420" s="48">
        <v>0</v>
      </c>
      <c r="AA420" s="45">
        <v>2028</v>
      </c>
      <c r="AB420" s="45">
        <v>2028</v>
      </c>
      <c r="AC420" s="45">
        <v>2028</v>
      </c>
    </row>
    <row r="421" spans="1:29" x14ac:dyDescent="0.3">
      <c r="B421" s="34" t="s">
        <v>175</v>
      </c>
      <c r="C421" s="35"/>
      <c r="D421" s="36">
        <f>D422+D423</f>
        <v>30289101</v>
      </c>
      <c r="E421" s="36">
        <f t="shared" ref="E421:Z421" si="157">E422+E423</f>
        <v>0</v>
      </c>
      <c r="F421" s="36">
        <f t="shared" si="157"/>
        <v>0</v>
      </c>
      <c r="G421" s="36">
        <f t="shared" si="157"/>
        <v>0</v>
      </c>
      <c r="H421" s="36">
        <f t="shared" si="157"/>
        <v>0</v>
      </c>
      <c r="I421" s="36">
        <f t="shared" si="157"/>
        <v>0</v>
      </c>
      <c r="J421" s="36">
        <f t="shared" si="157"/>
        <v>0</v>
      </c>
      <c r="K421" s="37">
        <f t="shared" si="157"/>
        <v>0</v>
      </c>
      <c r="L421" s="36">
        <f t="shared" si="157"/>
        <v>0</v>
      </c>
      <c r="M421" s="36">
        <f t="shared" si="157"/>
        <v>2386</v>
      </c>
      <c r="N421" s="36">
        <f t="shared" si="157"/>
        <v>29398129.060000002</v>
      </c>
      <c r="O421" s="36">
        <f t="shared" si="157"/>
        <v>0</v>
      </c>
      <c r="P421" s="36">
        <f t="shared" si="157"/>
        <v>0</v>
      </c>
      <c r="Q421" s="36">
        <f t="shared" si="157"/>
        <v>0</v>
      </c>
      <c r="R421" s="36">
        <f t="shared" si="157"/>
        <v>0</v>
      </c>
      <c r="S421" s="36">
        <f t="shared" si="157"/>
        <v>0</v>
      </c>
      <c r="T421" s="36">
        <f t="shared" si="157"/>
        <v>0</v>
      </c>
      <c r="U421" s="36">
        <f t="shared" si="157"/>
        <v>0</v>
      </c>
      <c r="V421" s="36">
        <f t="shared" si="157"/>
        <v>0</v>
      </c>
      <c r="W421" s="36">
        <f t="shared" si="157"/>
        <v>0</v>
      </c>
      <c r="X421" s="36">
        <f t="shared" si="157"/>
        <v>450000</v>
      </c>
      <c r="Y421" s="36">
        <f t="shared" si="157"/>
        <v>440971.94</v>
      </c>
      <c r="Z421" s="36">
        <f t="shared" si="157"/>
        <v>0</v>
      </c>
      <c r="AA421" s="38" t="s">
        <v>501</v>
      </c>
      <c r="AB421" s="38" t="s">
        <v>501</v>
      </c>
      <c r="AC421" s="38" t="s">
        <v>501</v>
      </c>
    </row>
    <row r="422" spans="1:29" s="71" customFormat="1" x14ac:dyDescent="0.3">
      <c r="A422">
        <v>1</v>
      </c>
      <c r="B422" s="40">
        <f>SUBTOTAL(9,$A$329:A422)</f>
        <v>80</v>
      </c>
      <c r="C422" s="46" t="s">
        <v>185</v>
      </c>
      <c r="D422" s="36">
        <f t="shared" ref="D422:D423" si="158">E422+F422+G422+H422+I422+J422+L422+N422+P422+R422+T422+U422+V422+W422+Y422+Z422+X422</f>
        <v>19333739</v>
      </c>
      <c r="E422" s="47">
        <v>0</v>
      </c>
      <c r="F422" s="47">
        <v>0</v>
      </c>
      <c r="G422" s="47">
        <v>0</v>
      </c>
      <c r="H422" s="47">
        <v>0</v>
      </c>
      <c r="I422" s="47">
        <v>0</v>
      </c>
      <c r="J422" s="47">
        <v>0</v>
      </c>
      <c r="K422" s="70">
        <v>0</v>
      </c>
      <c r="L422" s="47">
        <v>0</v>
      </c>
      <c r="M422" s="44">
        <v>1523</v>
      </c>
      <c r="N422" s="44">
        <v>18801713.300000001</v>
      </c>
      <c r="O422" s="44">
        <v>0</v>
      </c>
      <c r="P422" s="47">
        <v>0</v>
      </c>
      <c r="Q422" s="47">
        <v>0</v>
      </c>
      <c r="R422" s="47">
        <v>0</v>
      </c>
      <c r="S422" s="47">
        <v>0</v>
      </c>
      <c r="T422" s="47">
        <v>0</v>
      </c>
      <c r="U422" s="47">
        <v>0</v>
      </c>
      <c r="V422" s="47">
        <v>0</v>
      </c>
      <c r="W422" s="47">
        <v>0</v>
      </c>
      <c r="X422" s="48">
        <v>250000</v>
      </c>
      <c r="Y422" s="48">
        <f t="shared" ref="Y422:Y423" si="159">ROUND(N422*1.5%,2)</f>
        <v>282025.7</v>
      </c>
      <c r="Z422" s="47">
        <v>0</v>
      </c>
      <c r="AA422" s="45">
        <v>2028</v>
      </c>
      <c r="AB422" s="45">
        <v>2028</v>
      </c>
      <c r="AC422" s="45">
        <v>2028</v>
      </c>
    </row>
    <row r="423" spans="1:29" s="71" customFormat="1" x14ac:dyDescent="0.3">
      <c r="A423">
        <v>1</v>
      </c>
      <c r="B423" s="40">
        <f>SUBTOTAL(9,$A$329:A423)</f>
        <v>81</v>
      </c>
      <c r="C423" s="46" t="s">
        <v>186</v>
      </c>
      <c r="D423" s="36">
        <f t="shared" si="158"/>
        <v>10955362</v>
      </c>
      <c r="E423" s="47">
        <v>0</v>
      </c>
      <c r="F423" s="47">
        <v>0</v>
      </c>
      <c r="G423" s="47">
        <v>0</v>
      </c>
      <c r="H423" s="47">
        <v>0</v>
      </c>
      <c r="I423" s="47">
        <v>0</v>
      </c>
      <c r="J423" s="47">
        <v>0</v>
      </c>
      <c r="K423" s="70">
        <v>0</v>
      </c>
      <c r="L423" s="47">
        <v>0</v>
      </c>
      <c r="M423" s="44">
        <v>863</v>
      </c>
      <c r="N423" s="44">
        <v>10596415.76</v>
      </c>
      <c r="O423" s="44">
        <v>0</v>
      </c>
      <c r="P423" s="47">
        <v>0</v>
      </c>
      <c r="Q423" s="47">
        <v>0</v>
      </c>
      <c r="R423" s="47">
        <v>0</v>
      </c>
      <c r="S423" s="47">
        <v>0</v>
      </c>
      <c r="T423" s="47">
        <v>0</v>
      </c>
      <c r="U423" s="47">
        <v>0</v>
      </c>
      <c r="V423" s="47">
        <v>0</v>
      </c>
      <c r="W423" s="47">
        <v>0</v>
      </c>
      <c r="X423" s="48">
        <v>200000</v>
      </c>
      <c r="Y423" s="48">
        <f t="shared" si="159"/>
        <v>158946.23999999999</v>
      </c>
      <c r="Z423" s="47">
        <v>0</v>
      </c>
      <c r="AA423" s="45">
        <v>2028</v>
      </c>
      <c r="AB423" s="45">
        <v>2028</v>
      </c>
      <c r="AC423" s="45">
        <v>2028</v>
      </c>
    </row>
    <row r="424" spans="1:29" x14ac:dyDescent="0.3">
      <c r="B424" s="34" t="s">
        <v>199</v>
      </c>
      <c r="C424" s="34"/>
      <c r="D424" s="7">
        <f>D425</f>
        <v>6284201</v>
      </c>
      <c r="E424" s="48">
        <f t="shared" ref="E424:Z424" si="160">E425</f>
        <v>0</v>
      </c>
      <c r="F424" s="48">
        <f t="shared" si="160"/>
        <v>0</v>
      </c>
      <c r="G424" s="48">
        <f t="shared" si="160"/>
        <v>0</v>
      </c>
      <c r="H424" s="48">
        <f t="shared" si="160"/>
        <v>0</v>
      </c>
      <c r="I424" s="48">
        <f t="shared" si="160"/>
        <v>0</v>
      </c>
      <c r="J424" s="48">
        <f t="shared" si="160"/>
        <v>0</v>
      </c>
      <c r="K424" s="49">
        <f t="shared" si="160"/>
        <v>0</v>
      </c>
      <c r="L424" s="48">
        <f t="shared" si="160"/>
        <v>0</v>
      </c>
      <c r="M424" s="48">
        <f t="shared" si="160"/>
        <v>350</v>
      </c>
      <c r="N424" s="48">
        <f t="shared" si="160"/>
        <v>5994286.7000000002</v>
      </c>
      <c r="O424" s="48">
        <f t="shared" si="160"/>
        <v>0</v>
      </c>
      <c r="P424" s="48">
        <f t="shared" si="160"/>
        <v>0</v>
      </c>
      <c r="Q424" s="48">
        <f t="shared" si="160"/>
        <v>0</v>
      </c>
      <c r="R424" s="48">
        <f t="shared" si="160"/>
        <v>0</v>
      </c>
      <c r="S424" s="48">
        <f t="shared" si="160"/>
        <v>0</v>
      </c>
      <c r="T424" s="48">
        <f t="shared" si="160"/>
        <v>0</v>
      </c>
      <c r="U424" s="48">
        <f t="shared" si="160"/>
        <v>0</v>
      </c>
      <c r="V424" s="48">
        <f t="shared" si="160"/>
        <v>0</v>
      </c>
      <c r="W424" s="48">
        <f t="shared" si="160"/>
        <v>0</v>
      </c>
      <c r="X424" s="48">
        <f t="shared" si="160"/>
        <v>200000</v>
      </c>
      <c r="Y424" s="48">
        <f t="shared" si="160"/>
        <v>89914.3</v>
      </c>
      <c r="Z424" s="48">
        <f t="shared" si="160"/>
        <v>0</v>
      </c>
      <c r="AA424" s="38" t="s">
        <v>501</v>
      </c>
      <c r="AB424" s="38" t="s">
        <v>501</v>
      </c>
      <c r="AC424" s="38" t="s">
        <v>501</v>
      </c>
    </row>
    <row r="425" spans="1:29" x14ac:dyDescent="0.3">
      <c r="A425">
        <v>1</v>
      </c>
      <c r="B425" s="40">
        <f>SUBTOTAL(9,$A$329:A425)</f>
        <v>82</v>
      </c>
      <c r="C425" s="46" t="s">
        <v>193</v>
      </c>
      <c r="D425" s="36">
        <f>E425+F425+G425+H425+I425+J425+L425+N425+P425+R425+T425+U425+V425+W425+Y425+Z425+X425</f>
        <v>6284201</v>
      </c>
      <c r="E425" s="48">
        <v>0</v>
      </c>
      <c r="F425" s="48">
        <v>0</v>
      </c>
      <c r="G425" s="48">
        <v>0</v>
      </c>
      <c r="H425" s="48">
        <v>0</v>
      </c>
      <c r="I425" s="48">
        <v>0</v>
      </c>
      <c r="J425" s="48">
        <v>0</v>
      </c>
      <c r="K425" s="49">
        <v>0</v>
      </c>
      <c r="L425" s="48">
        <v>0</v>
      </c>
      <c r="M425" s="44">
        <v>350</v>
      </c>
      <c r="N425" s="44">
        <v>5994286.7000000002</v>
      </c>
      <c r="O425" s="48">
        <v>0</v>
      </c>
      <c r="P425" s="48">
        <v>0</v>
      </c>
      <c r="Q425" s="48">
        <v>0</v>
      </c>
      <c r="R425" s="48">
        <v>0</v>
      </c>
      <c r="S425" s="48">
        <v>0</v>
      </c>
      <c r="T425" s="48">
        <v>0</v>
      </c>
      <c r="U425" s="48">
        <v>0</v>
      </c>
      <c r="V425" s="48">
        <v>0</v>
      </c>
      <c r="W425" s="48">
        <v>0</v>
      </c>
      <c r="X425" s="48">
        <v>200000</v>
      </c>
      <c r="Y425" s="48">
        <f>ROUND(N425*1.5%,2)</f>
        <v>89914.3</v>
      </c>
      <c r="Z425" s="48">
        <v>0</v>
      </c>
      <c r="AA425" s="45">
        <v>2028</v>
      </c>
      <c r="AB425" s="45">
        <v>2028</v>
      </c>
      <c r="AC425" s="45">
        <v>2028</v>
      </c>
    </row>
    <row r="426" spans="1:29" x14ac:dyDescent="0.3">
      <c r="B426" s="34" t="s">
        <v>572</v>
      </c>
      <c r="C426" s="34"/>
      <c r="D426" s="7">
        <f>D427</f>
        <v>8073708.3599999994</v>
      </c>
      <c r="E426" s="48">
        <f t="shared" ref="E426:Z426" si="161">E427</f>
        <v>0</v>
      </c>
      <c r="F426" s="48">
        <f t="shared" si="161"/>
        <v>0</v>
      </c>
      <c r="G426" s="48">
        <f t="shared" si="161"/>
        <v>0</v>
      </c>
      <c r="H426" s="48">
        <f t="shared" si="161"/>
        <v>0</v>
      </c>
      <c r="I426" s="48">
        <f t="shared" si="161"/>
        <v>0</v>
      </c>
      <c r="J426" s="48">
        <f t="shared" si="161"/>
        <v>0</v>
      </c>
      <c r="K426" s="49">
        <f t="shared" si="161"/>
        <v>0</v>
      </c>
      <c r="L426" s="48">
        <f t="shared" si="161"/>
        <v>0</v>
      </c>
      <c r="M426" s="48">
        <f t="shared" si="161"/>
        <v>480</v>
      </c>
      <c r="N426" s="48">
        <f t="shared" si="161"/>
        <v>7757348.1399999997</v>
      </c>
      <c r="O426" s="48">
        <f t="shared" si="161"/>
        <v>0</v>
      </c>
      <c r="P426" s="48">
        <f t="shared" si="161"/>
        <v>0</v>
      </c>
      <c r="Q426" s="48">
        <f t="shared" si="161"/>
        <v>0</v>
      </c>
      <c r="R426" s="48">
        <f t="shared" si="161"/>
        <v>0</v>
      </c>
      <c r="S426" s="48">
        <f t="shared" si="161"/>
        <v>0</v>
      </c>
      <c r="T426" s="48">
        <f t="shared" si="161"/>
        <v>0</v>
      </c>
      <c r="U426" s="48">
        <f t="shared" si="161"/>
        <v>0</v>
      </c>
      <c r="V426" s="48">
        <f t="shared" si="161"/>
        <v>0</v>
      </c>
      <c r="W426" s="48">
        <f t="shared" si="161"/>
        <v>0</v>
      </c>
      <c r="X426" s="48">
        <f t="shared" si="161"/>
        <v>200000</v>
      </c>
      <c r="Y426" s="48">
        <f t="shared" si="161"/>
        <v>116360.22</v>
      </c>
      <c r="Z426" s="48">
        <f t="shared" si="161"/>
        <v>0</v>
      </c>
      <c r="AA426" s="38" t="s">
        <v>501</v>
      </c>
      <c r="AB426" s="38" t="s">
        <v>501</v>
      </c>
      <c r="AC426" s="38" t="s">
        <v>501</v>
      </c>
    </row>
    <row r="427" spans="1:29" x14ac:dyDescent="0.3">
      <c r="A427">
        <v>1</v>
      </c>
      <c r="B427" s="40">
        <f>SUBTOTAL(9,$A$329:A427)</f>
        <v>83</v>
      </c>
      <c r="C427" s="46" t="s">
        <v>459</v>
      </c>
      <c r="D427" s="36">
        <f>E427+F427+G427+H427+I427+J427+L427+N427+P427+R427+T427+U427+V427+W427+Y427+Z427+X427</f>
        <v>8073708.3599999994</v>
      </c>
      <c r="E427" s="48">
        <v>0</v>
      </c>
      <c r="F427" s="48">
        <v>0</v>
      </c>
      <c r="G427" s="48">
        <v>0</v>
      </c>
      <c r="H427" s="48">
        <v>0</v>
      </c>
      <c r="I427" s="48">
        <v>0</v>
      </c>
      <c r="J427" s="48">
        <v>0</v>
      </c>
      <c r="K427" s="49">
        <v>0</v>
      </c>
      <c r="L427" s="48">
        <v>0</v>
      </c>
      <c r="M427" s="44">
        <v>480</v>
      </c>
      <c r="N427" s="44">
        <v>7757348.1399999997</v>
      </c>
      <c r="O427" s="48">
        <v>0</v>
      </c>
      <c r="P427" s="48">
        <v>0</v>
      </c>
      <c r="Q427" s="48">
        <v>0</v>
      </c>
      <c r="R427" s="48">
        <v>0</v>
      </c>
      <c r="S427" s="48">
        <v>0</v>
      </c>
      <c r="T427" s="48">
        <v>0</v>
      </c>
      <c r="U427" s="48">
        <v>0</v>
      </c>
      <c r="V427" s="48">
        <v>0</v>
      </c>
      <c r="W427" s="48">
        <v>0</v>
      </c>
      <c r="X427" s="48">
        <v>200000</v>
      </c>
      <c r="Y427" s="48">
        <f>ROUND(N427*1.5%,2)</f>
        <v>116360.22</v>
      </c>
      <c r="Z427" s="48">
        <v>0</v>
      </c>
      <c r="AA427" s="45">
        <v>2028</v>
      </c>
      <c r="AB427" s="45">
        <v>2028</v>
      </c>
      <c r="AC427" s="45">
        <v>2028</v>
      </c>
    </row>
    <row r="428" spans="1:29" x14ac:dyDescent="0.3">
      <c r="B428" s="34" t="s">
        <v>208</v>
      </c>
      <c r="C428" s="34"/>
      <c r="D428" s="7">
        <f>D429</f>
        <v>7616706</v>
      </c>
      <c r="E428" s="48">
        <f t="shared" ref="E428:Z428" si="162">E429</f>
        <v>0</v>
      </c>
      <c r="F428" s="48">
        <f t="shared" si="162"/>
        <v>0</v>
      </c>
      <c r="G428" s="48">
        <f t="shared" si="162"/>
        <v>0</v>
      </c>
      <c r="H428" s="48">
        <f t="shared" si="162"/>
        <v>0</v>
      </c>
      <c r="I428" s="48">
        <f t="shared" si="162"/>
        <v>0</v>
      </c>
      <c r="J428" s="48">
        <f t="shared" si="162"/>
        <v>0</v>
      </c>
      <c r="K428" s="49">
        <f t="shared" si="162"/>
        <v>0</v>
      </c>
      <c r="L428" s="48">
        <f t="shared" si="162"/>
        <v>0</v>
      </c>
      <c r="M428" s="48">
        <f t="shared" si="162"/>
        <v>600</v>
      </c>
      <c r="N428" s="48">
        <f t="shared" si="162"/>
        <v>7307099.5099999998</v>
      </c>
      <c r="O428" s="48">
        <f t="shared" si="162"/>
        <v>0</v>
      </c>
      <c r="P428" s="48">
        <f t="shared" si="162"/>
        <v>0</v>
      </c>
      <c r="Q428" s="48">
        <f t="shared" si="162"/>
        <v>0</v>
      </c>
      <c r="R428" s="48">
        <f t="shared" si="162"/>
        <v>0</v>
      </c>
      <c r="S428" s="48">
        <f t="shared" si="162"/>
        <v>0</v>
      </c>
      <c r="T428" s="48">
        <f t="shared" si="162"/>
        <v>0</v>
      </c>
      <c r="U428" s="48">
        <f t="shared" si="162"/>
        <v>0</v>
      </c>
      <c r="V428" s="48">
        <f t="shared" si="162"/>
        <v>0</v>
      </c>
      <c r="W428" s="48">
        <f t="shared" si="162"/>
        <v>0</v>
      </c>
      <c r="X428" s="48">
        <f t="shared" si="162"/>
        <v>200000</v>
      </c>
      <c r="Y428" s="48">
        <f t="shared" si="162"/>
        <v>109606.49</v>
      </c>
      <c r="Z428" s="48">
        <f t="shared" si="162"/>
        <v>0</v>
      </c>
      <c r="AA428" s="38" t="s">
        <v>501</v>
      </c>
      <c r="AB428" s="38" t="s">
        <v>501</v>
      </c>
      <c r="AC428" s="38" t="s">
        <v>501</v>
      </c>
    </row>
    <row r="429" spans="1:29" x14ac:dyDescent="0.3">
      <c r="A429">
        <v>1</v>
      </c>
      <c r="B429" s="40">
        <f>SUBTOTAL(9,$A$329:A429)</f>
        <v>84</v>
      </c>
      <c r="C429" s="46" t="s">
        <v>203</v>
      </c>
      <c r="D429" s="36">
        <f>E429+F429+G429+H429+I429+J429+L429+N429+P429+R429+T429+U429+V429+W429+Y429+Z429+X429</f>
        <v>7616706</v>
      </c>
      <c r="E429" s="48">
        <v>0</v>
      </c>
      <c r="F429" s="48">
        <v>0</v>
      </c>
      <c r="G429" s="48">
        <v>0</v>
      </c>
      <c r="H429" s="48">
        <v>0</v>
      </c>
      <c r="I429" s="48">
        <v>0</v>
      </c>
      <c r="J429" s="48">
        <v>0</v>
      </c>
      <c r="K429" s="49">
        <v>0</v>
      </c>
      <c r="L429" s="48">
        <v>0</v>
      </c>
      <c r="M429" s="44">
        <v>600</v>
      </c>
      <c r="N429" s="44">
        <v>7307099.5099999998</v>
      </c>
      <c r="O429" s="48">
        <v>0</v>
      </c>
      <c r="P429" s="48">
        <v>0</v>
      </c>
      <c r="Q429" s="48">
        <v>0</v>
      </c>
      <c r="R429" s="48">
        <v>0</v>
      </c>
      <c r="S429" s="48">
        <v>0</v>
      </c>
      <c r="T429" s="48">
        <v>0</v>
      </c>
      <c r="U429" s="48">
        <v>0</v>
      </c>
      <c r="V429" s="48">
        <v>0</v>
      </c>
      <c r="W429" s="48">
        <v>0</v>
      </c>
      <c r="X429" s="48">
        <v>200000</v>
      </c>
      <c r="Y429" s="48">
        <f>ROUND(N429*1.5%,2)</f>
        <v>109606.49</v>
      </c>
      <c r="Z429" s="48">
        <v>0</v>
      </c>
      <c r="AA429" s="45">
        <v>2028</v>
      </c>
      <c r="AB429" s="45">
        <v>2028</v>
      </c>
      <c r="AC429" s="45">
        <v>2028</v>
      </c>
    </row>
    <row r="430" spans="1:29" x14ac:dyDescent="0.3">
      <c r="B430" s="34" t="s">
        <v>207</v>
      </c>
      <c r="C430" s="34"/>
      <c r="D430" s="7">
        <f>D431</f>
        <v>7054362.0999999996</v>
      </c>
      <c r="E430" s="48">
        <f t="shared" ref="E430:Z430" si="163">E431</f>
        <v>0</v>
      </c>
      <c r="F430" s="48">
        <f t="shared" si="163"/>
        <v>0</v>
      </c>
      <c r="G430" s="48">
        <f t="shared" si="163"/>
        <v>0</v>
      </c>
      <c r="H430" s="48">
        <f t="shared" si="163"/>
        <v>0</v>
      </c>
      <c r="I430" s="48">
        <f t="shared" si="163"/>
        <v>0</v>
      </c>
      <c r="J430" s="48">
        <f t="shared" si="163"/>
        <v>0</v>
      </c>
      <c r="K430" s="49">
        <f t="shared" si="163"/>
        <v>0</v>
      </c>
      <c r="L430" s="48">
        <f t="shared" si="163"/>
        <v>0</v>
      </c>
      <c r="M430" s="48">
        <f t="shared" si="163"/>
        <v>392.89</v>
      </c>
      <c r="N430" s="48">
        <f t="shared" si="163"/>
        <v>6753066.1099999994</v>
      </c>
      <c r="O430" s="48">
        <f t="shared" si="163"/>
        <v>0</v>
      </c>
      <c r="P430" s="48">
        <f t="shared" si="163"/>
        <v>0</v>
      </c>
      <c r="Q430" s="48">
        <f t="shared" si="163"/>
        <v>0</v>
      </c>
      <c r="R430" s="48">
        <f t="shared" si="163"/>
        <v>0</v>
      </c>
      <c r="S430" s="48">
        <f t="shared" si="163"/>
        <v>0</v>
      </c>
      <c r="T430" s="48">
        <f t="shared" si="163"/>
        <v>0</v>
      </c>
      <c r="U430" s="48">
        <f t="shared" si="163"/>
        <v>0</v>
      </c>
      <c r="V430" s="48">
        <f t="shared" si="163"/>
        <v>0</v>
      </c>
      <c r="W430" s="48">
        <f t="shared" si="163"/>
        <v>0</v>
      </c>
      <c r="X430" s="48">
        <f t="shared" si="163"/>
        <v>200000</v>
      </c>
      <c r="Y430" s="48">
        <f t="shared" si="163"/>
        <v>101295.99</v>
      </c>
      <c r="Z430" s="48">
        <f t="shared" si="163"/>
        <v>0</v>
      </c>
      <c r="AA430" s="38" t="s">
        <v>501</v>
      </c>
      <c r="AB430" s="38" t="s">
        <v>501</v>
      </c>
      <c r="AC430" s="38" t="s">
        <v>501</v>
      </c>
    </row>
    <row r="431" spans="1:29" x14ac:dyDescent="0.3">
      <c r="A431">
        <v>1</v>
      </c>
      <c r="B431" s="40">
        <f>SUBTOTAL(9,$A$329:A431)</f>
        <v>85</v>
      </c>
      <c r="C431" s="46" t="s">
        <v>204</v>
      </c>
      <c r="D431" s="36">
        <f>E431+F431+G431+H431+I431+J431+L431+N431+P431+R431+T431+U431+V431+W431+Y431+Z431+X431</f>
        <v>7054362.0999999996</v>
      </c>
      <c r="E431" s="48">
        <v>0</v>
      </c>
      <c r="F431" s="48">
        <v>0</v>
      </c>
      <c r="G431" s="48">
        <v>0</v>
      </c>
      <c r="H431" s="48">
        <v>0</v>
      </c>
      <c r="I431" s="48">
        <v>0</v>
      </c>
      <c r="J431" s="48">
        <v>0</v>
      </c>
      <c r="K431" s="49">
        <v>0</v>
      </c>
      <c r="L431" s="48">
        <v>0</v>
      </c>
      <c r="M431" s="44">
        <v>392.89</v>
      </c>
      <c r="N431" s="44">
        <v>6753066.1099999994</v>
      </c>
      <c r="O431" s="48">
        <v>0</v>
      </c>
      <c r="P431" s="48">
        <v>0</v>
      </c>
      <c r="Q431" s="48">
        <v>0</v>
      </c>
      <c r="R431" s="48">
        <v>0</v>
      </c>
      <c r="S431" s="48">
        <v>0</v>
      </c>
      <c r="T431" s="48">
        <v>0</v>
      </c>
      <c r="U431" s="48">
        <v>0</v>
      </c>
      <c r="V431" s="48">
        <v>0</v>
      </c>
      <c r="W431" s="48">
        <v>0</v>
      </c>
      <c r="X431" s="48">
        <v>200000</v>
      </c>
      <c r="Y431" s="48">
        <f>ROUND(N431*1.5%,2)</f>
        <v>101295.99</v>
      </c>
      <c r="Z431" s="48">
        <v>0</v>
      </c>
      <c r="AA431" s="45">
        <v>2028</v>
      </c>
      <c r="AB431" s="45">
        <v>2028</v>
      </c>
      <c r="AC431" s="45">
        <v>2028</v>
      </c>
    </row>
    <row r="432" spans="1:29" x14ac:dyDescent="0.3">
      <c r="B432" s="34" t="s">
        <v>227</v>
      </c>
      <c r="C432" s="34"/>
      <c r="D432" s="7">
        <f>SUM(D433:D437)</f>
        <v>47634648.980000004</v>
      </c>
      <c r="E432" s="48">
        <f t="shared" ref="E432:Z432" si="164">SUM(E433:E437)</f>
        <v>0</v>
      </c>
      <c r="F432" s="48">
        <f t="shared" si="164"/>
        <v>0</v>
      </c>
      <c r="G432" s="48">
        <f t="shared" si="164"/>
        <v>0</v>
      </c>
      <c r="H432" s="48">
        <f t="shared" si="164"/>
        <v>0</v>
      </c>
      <c r="I432" s="48">
        <f t="shared" si="164"/>
        <v>0</v>
      </c>
      <c r="J432" s="48">
        <f t="shared" si="164"/>
        <v>0</v>
      </c>
      <c r="K432" s="49">
        <f t="shared" si="164"/>
        <v>0</v>
      </c>
      <c r="L432" s="48">
        <f t="shared" si="164"/>
        <v>0</v>
      </c>
      <c r="M432" s="48">
        <f t="shared" si="164"/>
        <v>3737.7799999999997</v>
      </c>
      <c r="N432" s="48">
        <f t="shared" si="164"/>
        <v>46043989.150000006</v>
      </c>
      <c r="O432" s="48">
        <f t="shared" si="164"/>
        <v>0</v>
      </c>
      <c r="P432" s="48">
        <f t="shared" si="164"/>
        <v>0</v>
      </c>
      <c r="Q432" s="48">
        <f t="shared" si="164"/>
        <v>0</v>
      </c>
      <c r="R432" s="48">
        <f t="shared" si="164"/>
        <v>0</v>
      </c>
      <c r="S432" s="48">
        <f t="shared" si="164"/>
        <v>0</v>
      </c>
      <c r="T432" s="48">
        <f t="shared" si="164"/>
        <v>0</v>
      </c>
      <c r="U432" s="48">
        <f t="shared" si="164"/>
        <v>0</v>
      </c>
      <c r="V432" s="48">
        <f t="shared" si="164"/>
        <v>0</v>
      </c>
      <c r="W432" s="48">
        <f t="shared" si="164"/>
        <v>0</v>
      </c>
      <c r="X432" s="48">
        <f t="shared" si="164"/>
        <v>900000</v>
      </c>
      <c r="Y432" s="48">
        <f t="shared" si="164"/>
        <v>690659.83000000007</v>
      </c>
      <c r="Z432" s="48">
        <f t="shared" si="164"/>
        <v>0</v>
      </c>
      <c r="AA432" s="38" t="s">
        <v>501</v>
      </c>
      <c r="AB432" s="38" t="s">
        <v>501</v>
      </c>
      <c r="AC432" s="38" t="s">
        <v>501</v>
      </c>
    </row>
    <row r="433" spans="1:29" x14ac:dyDescent="0.3">
      <c r="A433">
        <v>1</v>
      </c>
      <c r="B433" s="40">
        <f>SUBTOTAL(9,$A$329:A433)</f>
        <v>86</v>
      </c>
      <c r="C433" s="46" t="s">
        <v>220</v>
      </c>
      <c r="D433" s="36">
        <f t="shared" ref="D433:D437" si="165">E433+F433+G433+H433+I433+J433+L433+N433+P433+R433+T433+U433+V433+W433+Y433+Z433+X433</f>
        <v>11856672.34</v>
      </c>
      <c r="E433" s="48">
        <v>0</v>
      </c>
      <c r="F433" s="48">
        <v>0</v>
      </c>
      <c r="G433" s="48">
        <v>0</v>
      </c>
      <c r="H433" s="48">
        <v>0</v>
      </c>
      <c r="I433" s="48">
        <v>0</v>
      </c>
      <c r="J433" s="48">
        <v>0</v>
      </c>
      <c r="K433" s="49">
        <v>0</v>
      </c>
      <c r="L433" s="48">
        <v>0</v>
      </c>
      <c r="M433" s="42">
        <v>934</v>
      </c>
      <c r="N433" s="44">
        <v>11533667.33</v>
      </c>
      <c r="O433" s="48">
        <v>0</v>
      </c>
      <c r="P433" s="48">
        <v>0</v>
      </c>
      <c r="Q433" s="48">
        <v>0</v>
      </c>
      <c r="R433" s="48">
        <v>0</v>
      </c>
      <c r="S433" s="48">
        <v>0</v>
      </c>
      <c r="T433" s="48">
        <v>0</v>
      </c>
      <c r="U433" s="48">
        <v>0</v>
      </c>
      <c r="V433" s="48">
        <v>0</v>
      </c>
      <c r="W433" s="48">
        <v>0</v>
      </c>
      <c r="X433" s="48">
        <v>150000</v>
      </c>
      <c r="Y433" s="48">
        <f t="shared" ref="Y433:Y437" si="166">ROUND(N433*1.5%,2)</f>
        <v>173005.01</v>
      </c>
      <c r="Z433" s="48">
        <v>0</v>
      </c>
      <c r="AA433" s="45">
        <v>2028</v>
      </c>
      <c r="AB433" s="45">
        <v>2028</v>
      </c>
      <c r="AC433" s="45">
        <v>2028</v>
      </c>
    </row>
    <row r="434" spans="1:29" x14ac:dyDescent="0.3">
      <c r="A434">
        <v>1</v>
      </c>
      <c r="B434" s="40">
        <f>SUBTOTAL(9,$A$329:A434)</f>
        <v>87</v>
      </c>
      <c r="C434" s="46" t="s">
        <v>221</v>
      </c>
      <c r="D434" s="36">
        <f t="shared" si="165"/>
        <v>10037572.939999999</v>
      </c>
      <c r="E434" s="48">
        <v>0</v>
      </c>
      <c r="F434" s="48">
        <v>0</v>
      </c>
      <c r="G434" s="48">
        <v>0</v>
      </c>
      <c r="H434" s="48">
        <v>0</v>
      </c>
      <c r="I434" s="48">
        <v>0</v>
      </c>
      <c r="J434" s="48">
        <v>0</v>
      </c>
      <c r="K434" s="49">
        <v>0</v>
      </c>
      <c r="L434" s="48">
        <v>0</v>
      </c>
      <c r="M434" s="42">
        <v>776.1</v>
      </c>
      <c r="N434" s="44">
        <v>9692190.0899999999</v>
      </c>
      <c r="O434" s="48">
        <v>0</v>
      </c>
      <c r="P434" s="48">
        <v>0</v>
      </c>
      <c r="Q434" s="48">
        <v>0</v>
      </c>
      <c r="R434" s="48">
        <v>0</v>
      </c>
      <c r="S434" s="48">
        <v>0</v>
      </c>
      <c r="T434" s="48">
        <v>0</v>
      </c>
      <c r="U434" s="48">
        <v>0</v>
      </c>
      <c r="V434" s="48">
        <v>0</v>
      </c>
      <c r="W434" s="48">
        <v>0</v>
      </c>
      <c r="X434" s="48">
        <v>200000</v>
      </c>
      <c r="Y434" s="48">
        <f t="shared" si="166"/>
        <v>145382.85</v>
      </c>
      <c r="Z434" s="48">
        <v>0</v>
      </c>
      <c r="AA434" s="45">
        <v>2028</v>
      </c>
      <c r="AB434" s="45">
        <v>2028</v>
      </c>
      <c r="AC434" s="45">
        <v>2028</v>
      </c>
    </row>
    <row r="435" spans="1:29" x14ac:dyDescent="0.3">
      <c r="A435">
        <v>1</v>
      </c>
      <c r="B435" s="40">
        <f>SUBTOTAL(9,$A$329:A435)</f>
        <v>88</v>
      </c>
      <c r="C435" s="46" t="s">
        <v>222</v>
      </c>
      <c r="D435" s="36">
        <f t="shared" si="165"/>
        <v>10663388.060000001</v>
      </c>
      <c r="E435" s="48">
        <v>0</v>
      </c>
      <c r="F435" s="48">
        <v>0</v>
      </c>
      <c r="G435" s="48">
        <v>0</v>
      </c>
      <c r="H435" s="48">
        <v>0</v>
      </c>
      <c r="I435" s="48">
        <v>0</v>
      </c>
      <c r="J435" s="48">
        <v>0</v>
      </c>
      <c r="K435" s="49">
        <v>0</v>
      </c>
      <c r="L435" s="48">
        <v>0</v>
      </c>
      <c r="M435" s="42">
        <v>840</v>
      </c>
      <c r="N435" s="44">
        <v>10308756.710000001</v>
      </c>
      <c r="O435" s="48">
        <v>0</v>
      </c>
      <c r="P435" s="48">
        <v>0</v>
      </c>
      <c r="Q435" s="48">
        <v>0</v>
      </c>
      <c r="R435" s="48">
        <v>0</v>
      </c>
      <c r="S435" s="48">
        <v>0</v>
      </c>
      <c r="T435" s="48">
        <v>0</v>
      </c>
      <c r="U435" s="48">
        <v>0</v>
      </c>
      <c r="V435" s="48">
        <v>0</v>
      </c>
      <c r="W435" s="48">
        <v>0</v>
      </c>
      <c r="X435" s="48">
        <v>200000</v>
      </c>
      <c r="Y435" s="48">
        <f t="shared" si="166"/>
        <v>154631.35</v>
      </c>
      <c r="Z435" s="48">
        <v>0</v>
      </c>
      <c r="AA435" s="45">
        <v>2028</v>
      </c>
      <c r="AB435" s="45">
        <v>2028</v>
      </c>
      <c r="AC435" s="45">
        <v>2028</v>
      </c>
    </row>
    <row r="436" spans="1:29" x14ac:dyDescent="0.3">
      <c r="A436">
        <v>1</v>
      </c>
      <c r="B436" s="40">
        <f>SUBTOTAL(9,$A$329:A436)</f>
        <v>89</v>
      </c>
      <c r="C436" s="46" t="s">
        <v>223</v>
      </c>
      <c r="D436" s="36">
        <f t="shared" si="165"/>
        <v>11332135.190000001</v>
      </c>
      <c r="E436" s="48">
        <v>0</v>
      </c>
      <c r="F436" s="48">
        <v>0</v>
      </c>
      <c r="G436" s="48">
        <v>0</v>
      </c>
      <c r="H436" s="48">
        <v>0</v>
      </c>
      <c r="I436" s="48">
        <v>0</v>
      </c>
      <c r="J436" s="48">
        <v>0</v>
      </c>
      <c r="K436" s="49">
        <v>0</v>
      </c>
      <c r="L436" s="48">
        <v>0</v>
      </c>
      <c r="M436" s="42">
        <v>892.68</v>
      </c>
      <c r="N436" s="44">
        <v>10967620.880000001</v>
      </c>
      <c r="O436" s="48">
        <v>0</v>
      </c>
      <c r="P436" s="48">
        <v>0</v>
      </c>
      <c r="Q436" s="48">
        <v>0</v>
      </c>
      <c r="R436" s="48">
        <v>0</v>
      </c>
      <c r="S436" s="48">
        <v>0</v>
      </c>
      <c r="T436" s="48">
        <v>0</v>
      </c>
      <c r="U436" s="48">
        <v>0</v>
      </c>
      <c r="V436" s="48">
        <v>0</v>
      </c>
      <c r="W436" s="48">
        <v>0</v>
      </c>
      <c r="X436" s="48">
        <v>200000</v>
      </c>
      <c r="Y436" s="48">
        <f t="shared" si="166"/>
        <v>164514.31</v>
      </c>
      <c r="Z436" s="48">
        <v>0</v>
      </c>
      <c r="AA436" s="45">
        <v>2028</v>
      </c>
      <c r="AB436" s="45">
        <v>2028</v>
      </c>
      <c r="AC436" s="45">
        <v>2028</v>
      </c>
    </row>
    <row r="437" spans="1:29" x14ac:dyDescent="0.3">
      <c r="A437">
        <v>1</v>
      </c>
      <c r="B437" s="40">
        <f>SUBTOTAL(9,$A$329:A437)</f>
        <v>90</v>
      </c>
      <c r="C437" s="46" t="s">
        <v>224</v>
      </c>
      <c r="D437" s="36">
        <f t="shared" si="165"/>
        <v>3744880.45</v>
      </c>
      <c r="E437" s="48">
        <v>0</v>
      </c>
      <c r="F437" s="48">
        <v>0</v>
      </c>
      <c r="G437" s="48">
        <v>0</v>
      </c>
      <c r="H437" s="48">
        <v>0</v>
      </c>
      <c r="I437" s="48">
        <v>0</v>
      </c>
      <c r="J437" s="48">
        <v>0</v>
      </c>
      <c r="K437" s="49">
        <v>0</v>
      </c>
      <c r="L437" s="48">
        <v>0</v>
      </c>
      <c r="M437" s="42">
        <v>295</v>
      </c>
      <c r="N437" s="44">
        <v>3541754.14</v>
      </c>
      <c r="O437" s="48">
        <v>0</v>
      </c>
      <c r="P437" s="48">
        <v>0</v>
      </c>
      <c r="Q437" s="48">
        <v>0</v>
      </c>
      <c r="R437" s="48">
        <v>0</v>
      </c>
      <c r="S437" s="48">
        <v>0</v>
      </c>
      <c r="T437" s="48">
        <v>0</v>
      </c>
      <c r="U437" s="48">
        <v>0</v>
      </c>
      <c r="V437" s="48">
        <v>0</v>
      </c>
      <c r="W437" s="48">
        <v>0</v>
      </c>
      <c r="X437" s="48">
        <v>150000</v>
      </c>
      <c r="Y437" s="48">
        <f t="shared" si="166"/>
        <v>53126.31</v>
      </c>
      <c r="Z437" s="48">
        <v>0</v>
      </c>
      <c r="AA437" s="45">
        <v>2028</v>
      </c>
      <c r="AB437" s="45">
        <v>2028</v>
      </c>
      <c r="AC437" s="45">
        <v>2028</v>
      </c>
    </row>
    <row r="438" spans="1:29" x14ac:dyDescent="0.3">
      <c r="B438" s="34" t="s">
        <v>230</v>
      </c>
      <c r="C438" s="34"/>
      <c r="D438" s="7">
        <f>D439</f>
        <v>4189188.3</v>
      </c>
      <c r="E438" s="48">
        <f t="shared" ref="E438:Z438" si="167">E439</f>
        <v>0</v>
      </c>
      <c r="F438" s="48">
        <f t="shared" si="167"/>
        <v>0</v>
      </c>
      <c r="G438" s="48">
        <f t="shared" si="167"/>
        <v>0</v>
      </c>
      <c r="H438" s="48">
        <f t="shared" si="167"/>
        <v>0</v>
      </c>
      <c r="I438" s="48">
        <f t="shared" si="167"/>
        <v>0</v>
      </c>
      <c r="J438" s="48">
        <f t="shared" si="167"/>
        <v>0</v>
      </c>
      <c r="K438" s="49">
        <f t="shared" si="167"/>
        <v>0</v>
      </c>
      <c r="L438" s="48">
        <f t="shared" si="167"/>
        <v>0</v>
      </c>
      <c r="M438" s="48">
        <f t="shared" si="167"/>
        <v>330</v>
      </c>
      <c r="N438" s="48">
        <f t="shared" si="167"/>
        <v>3979495.86</v>
      </c>
      <c r="O438" s="48">
        <f t="shared" si="167"/>
        <v>0</v>
      </c>
      <c r="P438" s="48">
        <f t="shared" si="167"/>
        <v>0</v>
      </c>
      <c r="Q438" s="48">
        <f t="shared" si="167"/>
        <v>0</v>
      </c>
      <c r="R438" s="48">
        <f t="shared" si="167"/>
        <v>0</v>
      </c>
      <c r="S438" s="48">
        <f t="shared" si="167"/>
        <v>0</v>
      </c>
      <c r="T438" s="48">
        <f t="shared" si="167"/>
        <v>0</v>
      </c>
      <c r="U438" s="48">
        <f t="shared" si="167"/>
        <v>0</v>
      </c>
      <c r="V438" s="48">
        <f t="shared" si="167"/>
        <v>0</v>
      </c>
      <c r="W438" s="48">
        <f t="shared" si="167"/>
        <v>0</v>
      </c>
      <c r="X438" s="48">
        <f t="shared" si="167"/>
        <v>150000</v>
      </c>
      <c r="Y438" s="48">
        <f t="shared" si="167"/>
        <v>59692.44</v>
      </c>
      <c r="Z438" s="48">
        <f t="shared" si="167"/>
        <v>0</v>
      </c>
      <c r="AA438" s="38" t="s">
        <v>501</v>
      </c>
      <c r="AB438" s="38" t="s">
        <v>501</v>
      </c>
      <c r="AC438" s="38" t="s">
        <v>501</v>
      </c>
    </row>
    <row r="439" spans="1:29" x14ac:dyDescent="0.3">
      <c r="A439">
        <v>1</v>
      </c>
      <c r="B439" s="40">
        <f>SUBTOTAL(9,$A$329:A439)</f>
        <v>91</v>
      </c>
      <c r="C439" s="46" t="s">
        <v>225</v>
      </c>
      <c r="D439" s="36">
        <f>E439+F439+G439+H439+I439+J439+L439+N439+P439+R439+T439+U439+V439+W439+Y439+Z439+X439</f>
        <v>4189188.3</v>
      </c>
      <c r="E439" s="48">
        <v>0</v>
      </c>
      <c r="F439" s="48">
        <v>0</v>
      </c>
      <c r="G439" s="48">
        <v>0</v>
      </c>
      <c r="H439" s="48">
        <v>0</v>
      </c>
      <c r="I439" s="48">
        <v>0</v>
      </c>
      <c r="J439" s="48">
        <v>0</v>
      </c>
      <c r="K439" s="49">
        <v>0</v>
      </c>
      <c r="L439" s="48">
        <v>0</v>
      </c>
      <c r="M439" s="44">
        <v>330</v>
      </c>
      <c r="N439" s="44">
        <v>3979495.86</v>
      </c>
      <c r="O439" s="48">
        <v>0</v>
      </c>
      <c r="P439" s="48">
        <v>0</v>
      </c>
      <c r="Q439" s="48">
        <v>0</v>
      </c>
      <c r="R439" s="48">
        <v>0</v>
      </c>
      <c r="S439" s="48">
        <v>0</v>
      </c>
      <c r="T439" s="48">
        <v>0</v>
      </c>
      <c r="U439" s="48">
        <v>0</v>
      </c>
      <c r="V439" s="48">
        <v>0</v>
      </c>
      <c r="W439" s="48">
        <v>0</v>
      </c>
      <c r="X439" s="48">
        <v>150000</v>
      </c>
      <c r="Y439" s="48">
        <f>ROUND(N439*1.5%,2)</f>
        <v>59692.44</v>
      </c>
      <c r="Z439" s="48">
        <v>0</v>
      </c>
      <c r="AA439" s="45">
        <v>2028</v>
      </c>
      <c r="AB439" s="45">
        <v>2028</v>
      </c>
      <c r="AC439" s="45">
        <v>2028</v>
      </c>
    </row>
    <row r="440" spans="1:29" x14ac:dyDescent="0.3">
      <c r="B440" s="34" t="s">
        <v>231</v>
      </c>
      <c r="C440" s="34"/>
      <c r="D440" s="7">
        <f>D441</f>
        <v>7580542</v>
      </c>
      <c r="E440" s="48">
        <f t="shared" ref="E440:Z440" si="168">E441</f>
        <v>0</v>
      </c>
      <c r="F440" s="48">
        <f t="shared" si="168"/>
        <v>0</v>
      </c>
      <c r="G440" s="48">
        <f t="shared" si="168"/>
        <v>0</v>
      </c>
      <c r="H440" s="48">
        <f t="shared" si="168"/>
        <v>0</v>
      </c>
      <c r="I440" s="48">
        <f t="shared" si="168"/>
        <v>0</v>
      </c>
      <c r="J440" s="48">
        <f t="shared" si="168"/>
        <v>0</v>
      </c>
      <c r="K440" s="49">
        <f t="shared" si="168"/>
        <v>0</v>
      </c>
      <c r="L440" s="48">
        <f t="shared" si="168"/>
        <v>0</v>
      </c>
      <c r="M440" s="48">
        <f t="shared" si="168"/>
        <v>422.2</v>
      </c>
      <c r="N440" s="48">
        <f t="shared" si="168"/>
        <v>7271469.9500000002</v>
      </c>
      <c r="O440" s="48">
        <f t="shared" si="168"/>
        <v>0</v>
      </c>
      <c r="P440" s="48">
        <f t="shared" si="168"/>
        <v>0</v>
      </c>
      <c r="Q440" s="48">
        <f t="shared" si="168"/>
        <v>0</v>
      </c>
      <c r="R440" s="48">
        <f t="shared" si="168"/>
        <v>0</v>
      </c>
      <c r="S440" s="48">
        <f t="shared" si="168"/>
        <v>0</v>
      </c>
      <c r="T440" s="48">
        <f t="shared" si="168"/>
        <v>0</v>
      </c>
      <c r="U440" s="48">
        <f t="shared" si="168"/>
        <v>0</v>
      </c>
      <c r="V440" s="48">
        <f t="shared" si="168"/>
        <v>0</v>
      </c>
      <c r="W440" s="48">
        <f t="shared" si="168"/>
        <v>0</v>
      </c>
      <c r="X440" s="48">
        <f t="shared" si="168"/>
        <v>200000</v>
      </c>
      <c r="Y440" s="48">
        <f t="shared" si="168"/>
        <v>109072.05</v>
      </c>
      <c r="Z440" s="48">
        <f t="shared" si="168"/>
        <v>0</v>
      </c>
      <c r="AA440" s="38" t="s">
        <v>501</v>
      </c>
      <c r="AB440" s="38" t="s">
        <v>501</v>
      </c>
      <c r="AC440" s="38" t="s">
        <v>501</v>
      </c>
    </row>
    <row r="441" spans="1:29" x14ac:dyDescent="0.3">
      <c r="A441">
        <v>1</v>
      </c>
      <c r="B441" s="40">
        <f>SUBTOTAL(9,$A$329:A441)</f>
        <v>92</v>
      </c>
      <c r="C441" s="46" t="s">
        <v>226</v>
      </c>
      <c r="D441" s="36">
        <f>E441+F441+G441+H441+I441+J441+L441+N441+P441+R441+T441+U441+V441+W441+Y441+Z441+X441</f>
        <v>7580542</v>
      </c>
      <c r="E441" s="48">
        <v>0</v>
      </c>
      <c r="F441" s="48">
        <v>0</v>
      </c>
      <c r="G441" s="48">
        <v>0</v>
      </c>
      <c r="H441" s="48">
        <v>0</v>
      </c>
      <c r="I441" s="48">
        <v>0</v>
      </c>
      <c r="J441" s="48">
        <v>0</v>
      </c>
      <c r="K441" s="49">
        <v>0</v>
      </c>
      <c r="L441" s="48">
        <v>0</v>
      </c>
      <c r="M441" s="44">
        <v>422.2</v>
      </c>
      <c r="N441" s="44">
        <v>7271469.9500000002</v>
      </c>
      <c r="O441" s="48">
        <v>0</v>
      </c>
      <c r="P441" s="48">
        <v>0</v>
      </c>
      <c r="Q441" s="48">
        <v>0</v>
      </c>
      <c r="R441" s="48">
        <v>0</v>
      </c>
      <c r="S441" s="48">
        <v>0</v>
      </c>
      <c r="T441" s="48">
        <v>0</v>
      </c>
      <c r="U441" s="48">
        <v>0</v>
      </c>
      <c r="V441" s="48">
        <v>0</v>
      </c>
      <c r="W441" s="48">
        <v>0</v>
      </c>
      <c r="X441" s="48">
        <v>200000</v>
      </c>
      <c r="Y441" s="48">
        <f>ROUND(N441*1.5%,2)</f>
        <v>109072.05</v>
      </c>
      <c r="Z441" s="48">
        <v>0</v>
      </c>
      <c r="AA441" s="45">
        <v>2028</v>
      </c>
      <c r="AB441" s="45">
        <v>2028</v>
      </c>
      <c r="AC441" s="45">
        <v>2028</v>
      </c>
    </row>
    <row r="442" spans="1:29" x14ac:dyDescent="0.3">
      <c r="B442" s="34" t="s">
        <v>245</v>
      </c>
      <c r="C442" s="34"/>
      <c r="D442" s="7">
        <f>D443</f>
        <v>4570023.5999999996</v>
      </c>
      <c r="E442" s="48">
        <f t="shared" ref="E442:Z442" si="169">E443</f>
        <v>0</v>
      </c>
      <c r="F442" s="48">
        <f t="shared" si="169"/>
        <v>0</v>
      </c>
      <c r="G442" s="48">
        <f t="shared" si="169"/>
        <v>0</v>
      </c>
      <c r="H442" s="48">
        <f t="shared" si="169"/>
        <v>0</v>
      </c>
      <c r="I442" s="48">
        <f t="shared" si="169"/>
        <v>0</v>
      </c>
      <c r="J442" s="48">
        <f t="shared" si="169"/>
        <v>0</v>
      </c>
      <c r="K442" s="49">
        <f t="shared" si="169"/>
        <v>0</v>
      </c>
      <c r="L442" s="48">
        <f t="shared" si="169"/>
        <v>0</v>
      </c>
      <c r="M442" s="48">
        <f t="shared" si="169"/>
        <v>360</v>
      </c>
      <c r="N442" s="48">
        <f t="shared" si="169"/>
        <v>4354703.05</v>
      </c>
      <c r="O442" s="48">
        <f t="shared" si="169"/>
        <v>0</v>
      </c>
      <c r="P442" s="48">
        <f t="shared" si="169"/>
        <v>0</v>
      </c>
      <c r="Q442" s="48">
        <f t="shared" si="169"/>
        <v>0</v>
      </c>
      <c r="R442" s="48">
        <f t="shared" si="169"/>
        <v>0</v>
      </c>
      <c r="S442" s="48">
        <f t="shared" si="169"/>
        <v>0</v>
      </c>
      <c r="T442" s="48">
        <f t="shared" si="169"/>
        <v>0</v>
      </c>
      <c r="U442" s="48">
        <f t="shared" si="169"/>
        <v>0</v>
      </c>
      <c r="V442" s="48">
        <f t="shared" si="169"/>
        <v>0</v>
      </c>
      <c r="W442" s="48">
        <f t="shared" si="169"/>
        <v>0</v>
      </c>
      <c r="X442" s="48">
        <f t="shared" si="169"/>
        <v>150000</v>
      </c>
      <c r="Y442" s="48">
        <f t="shared" si="169"/>
        <v>65320.55</v>
      </c>
      <c r="Z442" s="48">
        <f t="shared" si="169"/>
        <v>0</v>
      </c>
      <c r="AA442" s="38" t="s">
        <v>501</v>
      </c>
      <c r="AB442" s="38" t="s">
        <v>501</v>
      </c>
      <c r="AC442" s="38" t="s">
        <v>501</v>
      </c>
    </row>
    <row r="443" spans="1:29" x14ac:dyDescent="0.3">
      <c r="A443">
        <v>1</v>
      </c>
      <c r="B443" s="40">
        <f>SUBTOTAL(9,$A$329:A443)</f>
        <v>93</v>
      </c>
      <c r="C443" s="46" t="s">
        <v>240</v>
      </c>
      <c r="D443" s="36">
        <f>E443+F443+G443+H443+I443+J443+L443+N443+P443+R443+T443+U443+V443+W443+Y443+Z443+X443</f>
        <v>4570023.5999999996</v>
      </c>
      <c r="E443" s="48">
        <v>0</v>
      </c>
      <c r="F443" s="48">
        <v>0</v>
      </c>
      <c r="G443" s="48">
        <v>0</v>
      </c>
      <c r="H443" s="48">
        <v>0</v>
      </c>
      <c r="I443" s="48">
        <v>0</v>
      </c>
      <c r="J443" s="48">
        <v>0</v>
      </c>
      <c r="K443" s="49">
        <v>0</v>
      </c>
      <c r="L443" s="48">
        <v>0</v>
      </c>
      <c r="M443" s="42">
        <v>360</v>
      </c>
      <c r="N443" s="44">
        <v>4354703.05</v>
      </c>
      <c r="O443" s="48">
        <v>0</v>
      </c>
      <c r="P443" s="48">
        <v>0</v>
      </c>
      <c r="Q443" s="48">
        <v>0</v>
      </c>
      <c r="R443" s="48">
        <v>0</v>
      </c>
      <c r="S443" s="48">
        <v>0</v>
      </c>
      <c r="T443" s="48">
        <v>0</v>
      </c>
      <c r="U443" s="48">
        <v>0</v>
      </c>
      <c r="V443" s="48">
        <v>0</v>
      </c>
      <c r="W443" s="48">
        <v>0</v>
      </c>
      <c r="X443" s="48">
        <v>150000</v>
      </c>
      <c r="Y443" s="48">
        <f>ROUND(N443*1.5%,2)</f>
        <v>65320.55</v>
      </c>
      <c r="Z443" s="48">
        <v>0</v>
      </c>
      <c r="AA443" s="45">
        <v>2028</v>
      </c>
      <c r="AB443" s="45">
        <v>2028</v>
      </c>
      <c r="AC443" s="45">
        <v>2028</v>
      </c>
    </row>
    <row r="444" spans="1:29" x14ac:dyDescent="0.3">
      <c r="B444" s="34" t="s">
        <v>244</v>
      </c>
      <c r="C444" s="34"/>
      <c r="D444" s="7">
        <f>D445</f>
        <v>11209252.33</v>
      </c>
      <c r="E444" s="48">
        <f t="shared" ref="E444:Z444" si="170">E445</f>
        <v>0</v>
      </c>
      <c r="F444" s="48">
        <f t="shared" si="170"/>
        <v>0</v>
      </c>
      <c r="G444" s="48">
        <f t="shared" si="170"/>
        <v>0</v>
      </c>
      <c r="H444" s="48">
        <f t="shared" si="170"/>
        <v>0</v>
      </c>
      <c r="I444" s="48">
        <f t="shared" si="170"/>
        <v>0</v>
      </c>
      <c r="J444" s="48">
        <f t="shared" si="170"/>
        <v>0</v>
      </c>
      <c r="K444" s="49">
        <f t="shared" si="170"/>
        <v>0</v>
      </c>
      <c r="L444" s="48">
        <f t="shared" si="170"/>
        <v>0</v>
      </c>
      <c r="M444" s="48">
        <f t="shared" si="170"/>
        <v>883</v>
      </c>
      <c r="N444" s="48">
        <f t="shared" si="170"/>
        <v>10846554.02</v>
      </c>
      <c r="O444" s="48">
        <f t="shared" si="170"/>
        <v>0</v>
      </c>
      <c r="P444" s="48">
        <f t="shared" si="170"/>
        <v>0</v>
      </c>
      <c r="Q444" s="48">
        <f t="shared" si="170"/>
        <v>0</v>
      </c>
      <c r="R444" s="48">
        <f t="shared" si="170"/>
        <v>0</v>
      </c>
      <c r="S444" s="48">
        <f t="shared" si="170"/>
        <v>0</v>
      </c>
      <c r="T444" s="48">
        <f t="shared" si="170"/>
        <v>0</v>
      </c>
      <c r="U444" s="48">
        <f t="shared" si="170"/>
        <v>0</v>
      </c>
      <c r="V444" s="48">
        <f t="shared" si="170"/>
        <v>0</v>
      </c>
      <c r="W444" s="48">
        <f t="shared" si="170"/>
        <v>0</v>
      </c>
      <c r="X444" s="48">
        <f t="shared" si="170"/>
        <v>200000</v>
      </c>
      <c r="Y444" s="48">
        <f t="shared" si="170"/>
        <v>162698.31</v>
      </c>
      <c r="Z444" s="48">
        <f t="shared" si="170"/>
        <v>0</v>
      </c>
      <c r="AA444" s="38" t="s">
        <v>501</v>
      </c>
      <c r="AB444" s="38" t="s">
        <v>501</v>
      </c>
      <c r="AC444" s="38" t="s">
        <v>501</v>
      </c>
    </row>
    <row r="445" spans="1:29" x14ac:dyDescent="0.3">
      <c r="A445">
        <v>1</v>
      </c>
      <c r="B445" s="40">
        <f>SUBTOTAL(9,$A$329:A445)</f>
        <v>94</v>
      </c>
      <c r="C445" s="46" t="s">
        <v>241</v>
      </c>
      <c r="D445" s="36">
        <f>E445+F445+G445+H445+I445+J445+L445+N445+P445+R445+T445+U445+V445+W445+Y445+Z445+X445</f>
        <v>11209252.33</v>
      </c>
      <c r="E445" s="48">
        <v>0</v>
      </c>
      <c r="F445" s="48">
        <v>0</v>
      </c>
      <c r="G445" s="48">
        <v>0</v>
      </c>
      <c r="H445" s="48">
        <v>0</v>
      </c>
      <c r="I445" s="48">
        <v>0</v>
      </c>
      <c r="J445" s="48">
        <v>0</v>
      </c>
      <c r="K445" s="49">
        <v>0</v>
      </c>
      <c r="L445" s="48">
        <v>0</v>
      </c>
      <c r="M445" s="42">
        <v>883</v>
      </c>
      <c r="N445" s="44">
        <v>10846554.02</v>
      </c>
      <c r="O445" s="48">
        <v>0</v>
      </c>
      <c r="P445" s="48">
        <v>0</v>
      </c>
      <c r="Q445" s="48">
        <v>0</v>
      </c>
      <c r="R445" s="48">
        <v>0</v>
      </c>
      <c r="S445" s="48">
        <v>0</v>
      </c>
      <c r="T445" s="48">
        <v>0</v>
      </c>
      <c r="U445" s="48">
        <v>0</v>
      </c>
      <c r="V445" s="48">
        <v>0</v>
      </c>
      <c r="W445" s="48">
        <v>0</v>
      </c>
      <c r="X445" s="48">
        <v>200000</v>
      </c>
      <c r="Y445" s="48">
        <f>ROUND(N445*1.5%,2)</f>
        <v>162698.31</v>
      </c>
      <c r="Z445" s="48">
        <v>0</v>
      </c>
      <c r="AA445" s="45">
        <v>2028</v>
      </c>
      <c r="AB445" s="45">
        <v>2028</v>
      </c>
      <c r="AC445" s="45">
        <v>2028</v>
      </c>
    </row>
    <row r="446" spans="1:29" x14ac:dyDescent="0.3">
      <c r="B446" s="34" t="s">
        <v>243</v>
      </c>
      <c r="C446" s="34"/>
      <c r="D446" s="7">
        <f>D447</f>
        <v>11450448.02</v>
      </c>
      <c r="E446" s="48">
        <f t="shared" ref="E446:Z446" si="171">E447</f>
        <v>0</v>
      </c>
      <c r="F446" s="48">
        <f t="shared" si="171"/>
        <v>0</v>
      </c>
      <c r="G446" s="48">
        <f t="shared" si="171"/>
        <v>0</v>
      </c>
      <c r="H446" s="48">
        <f t="shared" si="171"/>
        <v>0</v>
      </c>
      <c r="I446" s="48">
        <f t="shared" si="171"/>
        <v>0</v>
      </c>
      <c r="J446" s="48">
        <f t="shared" si="171"/>
        <v>0</v>
      </c>
      <c r="K446" s="49">
        <f t="shared" si="171"/>
        <v>0</v>
      </c>
      <c r="L446" s="48">
        <f t="shared" si="171"/>
        <v>0</v>
      </c>
      <c r="M446" s="48">
        <f t="shared" si="171"/>
        <v>902</v>
      </c>
      <c r="N446" s="48">
        <f t="shared" si="171"/>
        <v>11084185.24</v>
      </c>
      <c r="O446" s="48">
        <f t="shared" si="171"/>
        <v>0</v>
      </c>
      <c r="P446" s="48">
        <f t="shared" si="171"/>
        <v>0</v>
      </c>
      <c r="Q446" s="48">
        <f t="shared" si="171"/>
        <v>0</v>
      </c>
      <c r="R446" s="48">
        <f t="shared" si="171"/>
        <v>0</v>
      </c>
      <c r="S446" s="48">
        <f t="shared" si="171"/>
        <v>0</v>
      </c>
      <c r="T446" s="48">
        <f t="shared" si="171"/>
        <v>0</v>
      </c>
      <c r="U446" s="48">
        <f t="shared" si="171"/>
        <v>0</v>
      </c>
      <c r="V446" s="48">
        <f t="shared" si="171"/>
        <v>0</v>
      </c>
      <c r="W446" s="48">
        <f t="shared" si="171"/>
        <v>0</v>
      </c>
      <c r="X446" s="48">
        <f t="shared" si="171"/>
        <v>200000</v>
      </c>
      <c r="Y446" s="48">
        <f t="shared" si="171"/>
        <v>166262.78</v>
      </c>
      <c r="Z446" s="48">
        <f t="shared" si="171"/>
        <v>0</v>
      </c>
      <c r="AA446" s="38" t="s">
        <v>501</v>
      </c>
      <c r="AB446" s="38" t="s">
        <v>501</v>
      </c>
      <c r="AC446" s="38" t="s">
        <v>501</v>
      </c>
    </row>
    <row r="447" spans="1:29" x14ac:dyDescent="0.3">
      <c r="A447">
        <v>1</v>
      </c>
      <c r="B447" s="40">
        <f>SUBTOTAL(9,$A$329:A447)</f>
        <v>95</v>
      </c>
      <c r="C447" s="46" t="s">
        <v>242</v>
      </c>
      <c r="D447" s="36">
        <f>E447+F447+G447+H447+I447+J447+L447+N447+P447+R447+T447+U447+V447+W447+Y447+Z447+X447</f>
        <v>11450448.02</v>
      </c>
      <c r="E447" s="48">
        <v>0</v>
      </c>
      <c r="F447" s="48">
        <v>0</v>
      </c>
      <c r="G447" s="48">
        <v>0</v>
      </c>
      <c r="H447" s="48">
        <v>0</v>
      </c>
      <c r="I447" s="48">
        <v>0</v>
      </c>
      <c r="J447" s="48">
        <v>0</v>
      </c>
      <c r="K447" s="49">
        <v>0</v>
      </c>
      <c r="L447" s="48">
        <v>0</v>
      </c>
      <c r="M447" s="42">
        <v>902</v>
      </c>
      <c r="N447" s="44">
        <v>11084185.24</v>
      </c>
      <c r="O447" s="48">
        <v>0</v>
      </c>
      <c r="P447" s="48">
        <v>0</v>
      </c>
      <c r="Q447" s="48">
        <v>0</v>
      </c>
      <c r="R447" s="48">
        <v>0</v>
      </c>
      <c r="S447" s="48">
        <v>0</v>
      </c>
      <c r="T447" s="48">
        <v>0</v>
      </c>
      <c r="U447" s="48">
        <v>0</v>
      </c>
      <c r="V447" s="48">
        <v>0</v>
      </c>
      <c r="W447" s="48">
        <v>0</v>
      </c>
      <c r="X447" s="48">
        <v>200000</v>
      </c>
      <c r="Y447" s="48">
        <f>ROUND(N447*1.5%,2)</f>
        <v>166262.78</v>
      </c>
      <c r="Z447" s="48">
        <v>0</v>
      </c>
      <c r="AA447" s="45">
        <v>2028</v>
      </c>
      <c r="AB447" s="45">
        <v>2028</v>
      </c>
      <c r="AC447" s="45">
        <v>2028</v>
      </c>
    </row>
    <row r="448" spans="1:29" x14ac:dyDescent="0.3">
      <c r="B448" s="34" t="s">
        <v>254</v>
      </c>
      <c r="C448" s="34"/>
      <c r="D448" s="7">
        <f>D449</f>
        <v>5386458</v>
      </c>
      <c r="E448" s="48">
        <f t="shared" ref="E448:Z448" si="172">E449</f>
        <v>0</v>
      </c>
      <c r="F448" s="48">
        <f t="shared" si="172"/>
        <v>0</v>
      </c>
      <c r="G448" s="48">
        <f t="shared" si="172"/>
        <v>0</v>
      </c>
      <c r="H448" s="48">
        <f t="shared" si="172"/>
        <v>0</v>
      </c>
      <c r="I448" s="48">
        <f t="shared" si="172"/>
        <v>0</v>
      </c>
      <c r="J448" s="48">
        <f t="shared" si="172"/>
        <v>0</v>
      </c>
      <c r="K448" s="49">
        <f t="shared" si="172"/>
        <v>0</v>
      </c>
      <c r="L448" s="48">
        <f t="shared" si="172"/>
        <v>0</v>
      </c>
      <c r="M448" s="48">
        <f t="shared" si="172"/>
        <v>300</v>
      </c>
      <c r="N448" s="48">
        <f t="shared" si="172"/>
        <v>5159071.92</v>
      </c>
      <c r="O448" s="48">
        <f t="shared" si="172"/>
        <v>0</v>
      </c>
      <c r="P448" s="48">
        <f t="shared" si="172"/>
        <v>0</v>
      </c>
      <c r="Q448" s="48">
        <f t="shared" si="172"/>
        <v>0</v>
      </c>
      <c r="R448" s="48">
        <f t="shared" si="172"/>
        <v>0</v>
      </c>
      <c r="S448" s="48">
        <f t="shared" si="172"/>
        <v>0</v>
      </c>
      <c r="T448" s="48">
        <f t="shared" si="172"/>
        <v>0</v>
      </c>
      <c r="U448" s="48">
        <f t="shared" si="172"/>
        <v>0</v>
      </c>
      <c r="V448" s="48">
        <f t="shared" si="172"/>
        <v>0</v>
      </c>
      <c r="W448" s="48">
        <f t="shared" si="172"/>
        <v>0</v>
      </c>
      <c r="X448" s="48">
        <f t="shared" si="172"/>
        <v>150000</v>
      </c>
      <c r="Y448" s="48">
        <f t="shared" si="172"/>
        <v>77386.080000000002</v>
      </c>
      <c r="Z448" s="48">
        <f t="shared" si="172"/>
        <v>0</v>
      </c>
      <c r="AA448" s="38" t="s">
        <v>501</v>
      </c>
      <c r="AB448" s="38" t="s">
        <v>501</v>
      </c>
      <c r="AC448" s="38" t="s">
        <v>501</v>
      </c>
    </row>
    <row r="449" spans="1:29" x14ac:dyDescent="0.3">
      <c r="A449">
        <v>1</v>
      </c>
      <c r="B449" s="40">
        <f>SUBTOTAL(9,$A$329:A449)</f>
        <v>96</v>
      </c>
      <c r="C449" s="46" t="s">
        <v>255</v>
      </c>
      <c r="D449" s="36">
        <f>E449+F449+G449+H449+I449+J449+L449+N449+P449+R449+T449+U449+V449+W449+Y449+Z449+X449</f>
        <v>5386458</v>
      </c>
      <c r="E449" s="48">
        <v>0</v>
      </c>
      <c r="F449" s="48">
        <v>0</v>
      </c>
      <c r="G449" s="48">
        <v>0</v>
      </c>
      <c r="H449" s="48">
        <v>0</v>
      </c>
      <c r="I449" s="48">
        <v>0</v>
      </c>
      <c r="J449" s="48">
        <v>0</v>
      </c>
      <c r="K449" s="49">
        <v>0</v>
      </c>
      <c r="L449" s="48">
        <v>0</v>
      </c>
      <c r="M449" s="55">
        <v>300</v>
      </c>
      <c r="N449" s="44">
        <v>5159071.92</v>
      </c>
      <c r="O449" s="48">
        <v>0</v>
      </c>
      <c r="P449" s="48">
        <v>0</v>
      </c>
      <c r="Q449" s="48">
        <v>0</v>
      </c>
      <c r="R449" s="48">
        <v>0</v>
      </c>
      <c r="S449" s="48">
        <v>0</v>
      </c>
      <c r="T449" s="48">
        <v>0</v>
      </c>
      <c r="U449" s="48">
        <v>0</v>
      </c>
      <c r="V449" s="48">
        <v>0</v>
      </c>
      <c r="W449" s="48">
        <v>0</v>
      </c>
      <c r="X449" s="48">
        <v>150000</v>
      </c>
      <c r="Y449" s="48">
        <f>ROUND(N449*1.5%,2)</f>
        <v>77386.080000000002</v>
      </c>
      <c r="Z449" s="48">
        <v>0</v>
      </c>
      <c r="AA449" s="45">
        <v>2028</v>
      </c>
      <c r="AB449" s="45">
        <v>2028</v>
      </c>
      <c r="AC449" s="45">
        <v>2028</v>
      </c>
    </row>
    <row r="450" spans="1:29" x14ac:dyDescent="0.3">
      <c r="B450" s="34" t="s">
        <v>256</v>
      </c>
      <c r="C450" s="34"/>
      <c r="D450" s="7">
        <f>D451</f>
        <v>5014331.45</v>
      </c>
      <c r="E450" s="48">
        <f t="shared" ref="E450:Z450" si="173">E451</f>
        <v>0</v>
      </c>
      <c r="F450" s="48">
        <f t="shared" si="173"/>
        <v>0</v>
      </c>
      <c r="G450" s="48">
        <f t="shared" si="173"/>
        <v>0</v>
      </c>
      <c r="H450" s="48">
        <f t="shared" si="173"/>
        <v>0</v>
      </c>
      <c r="I450" s="48">
        <f t="shared" si="173"/>
        <v>0</v>
      </c>
      <c r="J450" s="48">
        <f t="shared" si="173"/>
        <v>0</v>
      </c>
      <c r="K450" s="49">
        <f t="shared" si="173"/>
        <v>0</v>
      </c>
      <c r="L450" s="48">
        <f t="shared" si="173"/>
        <v>0</v>
      </c>
      <c r="M450" s="48">
        <f t="shared" si="173"/>
        <v>395</v>
      </c>
      <c r="N450" s="48">
        <f t="shared" si="173"/>
        <v>4743183.6900000004</v>
      </c>
      <c r="O450" s="48">
        <f t="shared" si="173"/>
        <v>0</v>
      </c>
      <c r="P450" s="48">
        <f t="shared" si="173"/>
        <v>0</v>
      </c>
      <c r="Q450" s="48">
        <f t="shared" si="173"/>
        <v>0</v>
      </c>
      <c r="R450" s="48">
        <f t="shared" si="173"/>
        <v>0</v>
      </c>
      <c r="S450" s="48">
        <f t="shared" si="173"/>
        <v>0</v>
      </c>
      <c r="T450" s="48">
        <f t="shared" si="173"/>
        <v>0</v>
      </c>
      <c r="U450" s="48">
        <f t="shared" si="173"/>
        <v>0</v>
      </c>
      <c r="V450" s="48">
        <f t="shared" si="173"/>
        <v>0</v>
      </c>
      <c r="W450" s="48">
        <f t="shared" si="173"/>
        <v>0</v>
      </c>
      <c r="X450" s="48">
        <f t="shared" si="173"/>
        <v>200000</v>
      </c>
      <c r="Y450" s="48">
        <f t="shared" si="173"/>
        <v>71147.759999999995</v>
      </c>
      <c r="Z450" s="48">
        <f t="shared" si="173"/>
        <v>0</v>
      </c>
      <c r="AA450" s="38" t="s">
        <v>501</v>
      </c>
      <c r="AB450" s="38" t="s">
        <v>501</v>
      </c>
      <c r="AC450" s="38" t="s">
        <v>501</v>
      </c>
    </row>
    <row r="451" spans="1:29" ht="21.75" customHeight="1" x14ac:dyDescent="0.3">
      <c r="A451">
        <v>1</v>
      </c>
      <c r="B451" s="40">
        <f>SUBTOTAL(9,$A$329:A451)</f>
        <v>97</v>
      </c>
      <c r="C451" s="46" t="s">
        <v>257</v>
      </c>
      <c r="D451" s="36">
        <f>E451+F451+G451+H451+I451+J451+L451+N451+P451+R451+T451+U451+V451+W451+Y451+Z451+X451</f>
        <v>5014331.45</v>
      </c>
      <c r="E451" s="48">
        <v>0</v>
      </c>
      <c r="F451" s="48">
        <v>0</v>
      </c>
      <c r="G451" s="48">
        <v>0</v>
      </c>
      <c r="H451" s="48">
        <v>0</v>
      </c>
      <c r="I451" s="48">
        <v>0</v>
      </c>
      <c r="J451" s="48">
        <v>0</v>
      </c>
      <c r="K451" s="49">
        <v>0</v>
      </c>
      <c r="L451" s="48">
        <v>0</v>
      </c>
      <c r="M451" s="55">
        <v>395</v>
      </c>
      <c r="N451" s="44">
        <v>4743183.6900000004</v>
      </c>
      <c r="O451" s="48">
        <v>0</v>
      </c>
      <c r="P451" s="48">
        <v>0</v>
      </c>
      <c r="Q451" s="48">
        <v>0</v>
      </c>
      <c r="R451" s="48">
        <v>0</v>
      </c>
      <c r="S451" s="48">
        <v>0</v>
      </c>
      <c r="T451" s="48">
        <v>0</v>
      </c>
      <c r="U451" s="48">
        <v>0</v>
      </c>
      <c r="V451" s="48">
        <v>0</v>
      </c>
      <c r="W451" s="48">
        <v>0</v>
      </c>
      <c r="X451" s="48">
        <v>200000</v>
      </c>
      <c r="Y451" s="48">
        <f>ROUND(N451*1.5%,2)</f>
        <v>71147.759999999995</v>
      </c>
      <c r="Z451" s="48">
        <v>0</v>
      </c>
      <c r="AA451" s="45">
        <v>2028</v>
      </c>
      <c r="AB451" s="45">
        <v>2028</v>
      </c>
      <c r="AC451" s="45">
        <v>2028</v>
      </c>
    </row>
    <row r="452" spans="1:29" x14ac:dyDescent="0.3">
      <c r="B452" s="34" t="s">
        <v>258</v>
      </c>
      <c r="C452" s="34"/>
      <c r="D452" s="7">
        <f>D453</f>
        <v>10460276.239999998</v>
      </c>
      <c r="E452" s="48">
        <f t="shared" ref="E452:Z452" si="174">E453</f>
        <v>0</v>
      </c>
      <c r="F452" s="48">
        <f t="shared" si="174"/>
        <v>0</v>
      </c>
      <c r="G452" s="48">
        <f t="shared" si="174"/>
        <v>0</v>
      </c>
      <c r="H452" s="48">
        <f t="shared" si="174"/>
        <v>0</v>
      </c>
      <c r="I452" s="48">
        <f t="shared" si="174"/>
        <v>0</v>
      </c>
      <c r="J452" s="48">
        <f t="shared" si="174"/>
        <v>0</v>
      </c>
      <c r="K452" s="49">
        <f t="shared" si="174"/>
        <v>0</v>
      </c>
      <c r="L452" s="48">
        <f t="shared" si="174"/>
        <v>0</v>
      </c>
      <c r="M452" s="48">
        <f t="shared" si="174"/>
        <v>824</v>
      </c>
      <c r="N452" s="48">
        <f t="shared" si="174"/>
        <v>10108646.539999999</v>
      </c>
      <c r="O452" s="48">
        <f t="shared" si="174"/>
        <v>0</v>
      </c>
      <c r="P452" s="48">
        <f t="shared" si="174"/>
        <v>0</v>
      </c>
      <c r="Q452" s="48">
        <f t="shared" si="174"/>
        <v>0</v>
      </c>
      <c r="R452" s="48">
        <f t="shared" si="174"/>
        <v>0</v>
      </c>
      <c r="S452" s="48">
        <f t="shared" si="174"/>
        <v>0</v>
      </c>
      <c r="T452" s="48">
        <f t="shared" si="174"/>
        <v>0</v>
      </c>
      <c r="U452" s="48">
        <f t="shared" si="174"/>
        <v>0</v>
      </c>
      <c r="V452" s="48">
        <f t="shared" si="174"/>
        <v>0</v>
      </c>
      <c r="W452" s="48">
        <f t="shared" si="174"/>
        <v>0</v>
      </c>
      <c r="X452" s="48">
        <f t="shared" si="174"/>
        <v>200000</v>
      </c>
      <c r="Y452" s="48">
        <f t="shared" si="174"/>
        <v>151629.70000000001</v>
      </c>
      <c r="Z452" s="48">
        <f t="shared" si="174"/>
        <v>0</v>
      </c>
      <c r="AA452" s="38" t="s">
        <v>501</v>
      </c>
      <c r="AB452" s="38" t="s">
        <v>501</v>
      </c>
      <c r="AC452" s="38" t="s">
        <v>501</v>
      </c>
    </row>
    <row r="453" spans="1:29" x14ac:dyDescent="0.3">
      <c r="A453">
        <v>1</v>
      </c>
      <c r="B453" s="40">
        <f>SUBTOTAL(9,$A$329:A453)</f>
        <v>98</v>
      </c>
      <c r="C453" s="46" t="s">
        <v>259</v>
      </c>
      <c r="D453" s="36">
        <f>E453+F453+G453+H453+I453+J453+L453+N453+P453+R453+T453+U453+V453+W453+Y453+Z453+X453</f>
        <v>10460276.239999998</v>
      </c>
      <c r="E453" s="48">
        <v>0</v>
      </c>
      <c r="F453" s="48">
        <v>0</v>
      </c>
      <c r="G453" s="48">
        <v>0</v>
      </c>
      <c r="H453" s="48">
        <v>0</v>
      </c>
      <c r="I453" s="48">
        <v>0</v>
      </c>
      <c r="J453" s="48">
        <v>0</v>
      </c>
      <c r="K453" s="49">
        <v>0</v>
      </c>
      <c r="L453" s="48">
        <v>0</v>
      </c>
      <c r="M453" s="55">
        <v>824</v>
      </c>
      <c r="N453" s="44">
        <v>10108646.539999999</v>
      </c>
      <c r="O453" s="48">
        <v>0</v>
      </c>
      <c r="P453" s="48">
        <v>0</v>
      </c>
      <c r="Q453" s="48">
        <v>0</v>
      </c>
      <c r="R453" s="48">
        <v>0</v>
      </c>
      <c r="S453" s="48">
        <v>0</v>
      </c>
      <c r="T453" s="48">
        <v>0</v>
      </c>
      <c r="U453" s="48">
        <v>0</v>
      </c>
      <c r="V453" s="48">
        <v>0</v>
      </c>
      <c r="W453" s="48">
        <v>0</v>
      </c>
      <c r="X453" s="48">
        <v>200000</v>
      </c>
      <c r="Y453" s="48">
        <f>ROUND(N453*1.5%,2)</f>
        <v>151629.70000000001</v>
      </c>
      <c r="Z453" s="48">
        <v>0</v>
      </c>
      <c r="AA453" s="45">
        <v>2028</v>
      </c>
      <c r="AB453" s="45">
        <v>2028</v>
      </c>
      <c r="AC453" s="45">
        <v>2028</v>
      </c>
    </row>
    <row r="454" spans="1:29" x14ac:dyDescent="0.3">
      <c r="B454" s="34" t="s">
        <v>268</v>
      </c>
      <c r="C454" s="34"/>
      <c r="D454" s="7">
        <f>D455</f>
        <v>5781464.9199999999</v>
      </c>
      <c r="E454" s="48">
        <f t="shared" ref="E454:Z454" si="175">E455</f>
        <v>0</v>
      </c>
      <c r="F454" s="48">
        <f t="shared" si="175"/>
        <v>0</v>
      </c>
      <c r="G454" s="48">
        <f t="shared" si="175"/>
        <v>0</v>
      </c>
      <c r="H454" s="48">
        <f t="shared" si="175"/>
        <v>0</v>
      </c>
      <c r="I454" s="48">
        <f t="shared" si="175"/>
        <v>0</v>
      </c>
      <c r="J454" s="48">
        <f t="shared" si="175"/>
        <v>0</v>
      </c>
      <c r="K454" s="49">
        <f t="shared" si="175"/>
        <v>0</v>
      </c>
      <c r="L454" s="48">
        <f t="shared" si="175"/>
        <v>0</v>
      </c>
      <c r="M454" s="48">
        <f t="shared" si="175"/>
        <v>322</v>
      </c>
      <c r="N454" s="48">
        <f t="shared" si="175"/>
        <v>5548241.2999999998</v>
      </c>
      <c r="O454" s="48">
        <f t="shared" si="175"/>
        <v>0</v>
      </c>
      <c r="P454" s="48">
        <f t="shared" si="175"/>
        <v>0</v>
      </c>
      <c r="Q454" s="48">
        <f t="shared" si="175"/>
        <v>0</v>
      </c>
      <c r="R454" s="48">
        <f t="shared" si="175"/>
        <v>0</v>
      </c>
      <c r="S454" s="48">
        <f t="shared" si="175"/>
        <v>0</v>
      </c>
      <c r="T454" s="48">
        <f t="shared" si="175"/>
        <v>0</v>
      </c>
      <c r="U454" s="48">
        <f t="shared" si="175"/>
        <v>0</v>
      </c>
      <c r="V454" s="48">
        <f t="shared" si="175"/>
        <v>0</v>
      </c>
      <c r="W454" s="48">
        <f t="shared" si="175"/>
        <v>0</v>
      </c>
      <c r="X454" s="48">
        <f t="shared" si="175"/>
        <v>150000</v>
      </c>
      <c r="Y454" s="48">
        <f t="shared" si="175"/>
        <v>83223.62</v>
      </c>
      <c r="Z454" s="48">
        <f t="shared" si="175"/>
        <v>0</v>
      </c>
      <c r="AA454" s="38" t="s">
        <v>501</v>
      </c>
      <c r="AB454" s="38" t="s">
        <v>501</v>
      </c>
      <c r="AC454" s="38" t="s">
        <v>501</v>
      </c>
    </row>
    <row r="455" spans="1:29" x14ac:dyDescent="0.3">
      <c r="A455">
        <v>1</v>
      </c>
      <c r="B455" s="40">
        <f>SUBTOTAL(9,$A$329:A455)</f>
        <v>99</v>
      </c>
      <c r="C455" s="46" t="s">
        <v>260</v>
      </c>
      <c r="D455" s="36">
        <f>E455+F455+G455+H455+I455+J455+L455+N455+P455+R455+T455+U455+V455+W455+Y455+Z455+X455</f>
        <v>5781464.9199999999</v>
      </c>
      <c r="E455" s="48">
        <v>0</v>
      </c>
      <c r="F455" s="48">
        <v>0</v>
      </c>
      <c r="G455" s="48">
        <v>0</v>
      </c>
      <c r="H455" s="48">
        <v>0</v>
      </c>
      <c r="I455" s="48">
        <v>0</v>
      </c>
      <c r="J455" s="48">
        <v>0</v>
      </c>
      <c r="K455" s="49">
        <v>0</v>
      </c>
      <c r="L455" s="48">
        <v>0</v>
      </c>
      <c r="M455" s="55">
        <v>322</v>
      </c>
      <c r="N455" s="44">
        <v>5548241.2999999998</v>
      </c>
      <c r="O455" s="48">
        <v>0</v>
      </c>
      <c r="P455" s="48">
        <v>0</v>
      </c>
      <c r="Q455" s="48">
        <v>0</v>
      </c>
      <c r="R455" s="48">
        <v>0</v>
      </c>
      <c r="S455" s="48">
        <v>0</v>
      </c>
      <c r="T455" s="48">
        <v>0</v>
      </c>
      <c r="U455" s="48">
        <v>0</v>
      </c>
      <c r="V455" s="48">
        <v>0</v>
      </c>
      <c r="W455" s="48">
        <v>0</v>
      </c>
      <c r="X455" s="48">
        <v>150000</v>
      </c>
      <c r="Y455" s="48">
        <f>ROUND(N455*1.5%,2)</f>
        <v>83223.62</v>
      </c>
      <c r="Z455" s="48">
        <v>0</v>
      </c>
      <c r="AA455" s="45">
        <v>2028</v>
      </c>
      <c r="AB455" s="45">
        <v>2028</v>
      </c>
      <c r="AC455" s="45">
        <v>2028</v>
      </c>
    </row>
    <row r="456" spans="1:29" x14ac:dyDescent="0.3">
      <c r="B456" s="34" t="s">
        <v>267</v>
      </c>
      <c r="C456" s="34"/>
      <c r="D456" s="7">
        <f>D457</f>
        <v>14453477.609999999</v>
      </c>
      <c r="E456" s="48">
        <f t="shared" ref="E456:Z456" si="176">E457</f>
        <v>0</v>
      </c>
      <c r="F456" s="48">
        <f t="shared" si="176"/>
        <v>0</v>
      </c>
      <c r="G456" s="48">
        <f t="shared" si="176"/>
        <v>0</v>
      </c>
      <c r="H456" s="48">
        <f t="shared" si="176"/>
        <v>0</v>
      </c>
      <c r="I456" s="48">
        <f t="shared" si="176"/>
        <v>0</v>
      </c>
      <c r="J456" s="48">
        <f t="shared" si="176"/>
        <v>0</v>
      </c>
      <c r="K456" s="49">
        <f t="shared" si="176"/>
        <v>0</v>
      </c>
      <c r="L456" s="48">
        <f t="shared" si="176"/>
        <v>0</v>
      </c>
      <c r="M456" s="48">
        <f t="shared" si="176"/>
        <v>1177</v>
      </c>
      <c r="N456" s="48">
        <f t="shared" si="176"/>
        <v>14042835.08</v>
      </c>
      <c r="O456" s="48">
        <f t="shared" si="176"/>
        <v>0</v>
      </c>
      <c r="P456" s="48">
        <f t="shared" si="176"/>
        <v>0</v>
      </c>
      <c r="Q456" s="48">
        <f t="shared" si="176"/>
        <v>0</v>
      </c>
      <c r="R456" s="48">
        <f t="shared" si="176"/>
        <v>0</v>
      </c>
      <c r="S456" s="48">
        <f t="shared" si="176"/>
        <v>0</v>
      </c>
      <c r="T456" s="48">
        <f t="shared" si="176"/>
        <v>0</v>
      </c>
      <c r="U456" s="48">
        <f t="shared" si="176"/>
        <v>0</v>
      </c>
      <c r="V456" s="48">
        <f t="shared" si="176"/>
        <v>0</v>
      </c>
      <c r="W456" s="48">
        <f t="shared" si="176"/>
        <v>0</v>
      </c>
      <c r="X456" s="48">
        <f t="shared" si="176"/>
        <v>200000</v>
      </c>
      <c r="Y456" s="48">
        <f t="shared" si="176"/>
        <v>210642.53</v>
      </c>
      <c r="Z456" s="48">
        <f t="shared" si="176"/>
        <v>0</v>
      </c>
      <c r="AA456" s="38" t="s">
        <v>501</v>
      </c>
      <c r="AB456" s="38" t="s">
        <v>501</v>
      </c>
      <c r="AC456" s="38" t="s">
        <v>501</v>
      </c>
    </row>
    <row r="457" spans="1:29" x14ac:dyDescent="0.3">
      <c r="A457">
        <v>1</v>
      </c>
      <c r="B457" s="40">
        <f>SUBTOTAL(9,$A$329:A457)</f>
        <v>100</v>
      </c>
      <c r="C457" s="46" t="s">
        <v>266</v>
      </c>
      <c r="D457" s="36">
        <f>E457+F457+G457+H457+I457+J457+L457+N457+P457+R457+T457+U457+V457+W457+Y457+Z457+X457</f>
        <v>14453477.609999999</v>
      </c>
      <c r="E457" s="48">
        <v>0</v>
      </c>
      <c r="F457" s="48">
        <v>0</v>
      </c>
      <c r="G457" s="48">
        <v>0</v>
      </c>
      <c r="H457" s="48">
        <v>0</v>
      </c>
      <c r="I457" s="48">
        <v>0</v>
      </c>
      <c r="J457" s="48">
        <v>0</v>
      </c>
      <c r="K457" s="49">
        <v>0</v>
      </c>
      <c r="L457" s="48">
        <v>0</v>
      </c>
      <c r="M457" s="55">
        <v>1177</v>
      </c>
      <c r="N457" s="44">
        <v>14042835.08</v>
      </c>
      <c r="O457" s="48">
        <v>0</v>
      </c>
      <c r="P457" s="48">
        <v>0</v>
      </c>
      <c r="Q457" s="48">
        <v>0</v>
      </c>
      <c r="R457" s="48">
        <v>0</v>
      </c>
      <c r="S457" s="48">
        <v>0</v>
      </c>
      <c r="T457" s="48">
        <v>0</v>
      </c>
      <c r="U457" s="48">
        <v>0</v>
      </c>
      <c r="V457" s="48">
        <v>0</v>
      </c>
      <c r="W457" s="48">
        <v>0</v>
      </c>
      <c r="X457" s="48">
        <v>200000</v>
      </c>
      <c r="Y457" s="48">
        <f>ROUND(N457*1.5%,2)</f>
        <v>210642.53</v>
      </c>
      <c r="Z457" s="48">
        <v>0</v>
      </c>
      <c r="AA457" s="45">
        <v>2028</v>
      </c>
      <c r="AB457" s="45">
        <v>2028</v>
      </c>
      <c r="AC457" s="45">
        <v>2028</v>
      </c>
    </row>
    <row r="458" spans="1:29" x14ac:dyDescent="0.3">
      <c r="B458" s="39" t="s">
        <v>336</v>
      </c>
      <c r="C458" s="39"/>
      <c r="D458" s="44">
        <f>D459</f>
        <v>7720511.1999999993</v>
      </c>
      <c r="E458" s="44">
        <f t="shared" ref="E458:Z458" si="177">E459</f>
        <v>0</v>
      </c>
      <c r="F458" s="44">
        <f t="shared" si="177"/>
        <v>0</v>
      </c>
      <c r="G458" s="44">
        <f t="shared" si="177"/>
        <v>0</v>
      </c>
      <c r="H458" s="44">
        <f t="shared" si="177"/>
        <v>0</v>
      </c>
      <c r="I458" s="44">
        <f t="shared" si="177"/>
        <v>0</v>
      </c>
      <c r="J458" s="44">
        <f t="shared" si="177"/>
        <v>0</v>
      </c>
      <c r="K458" s="50">
        <f t="shared" si="177"/>
        <v>0</v>
      </c>
      <c r="L458" s="44">
        <f t="shared" si="177"/>
        <v>0</v>
      </c>
      <c r="M458" s="44">
        <f t="shared" si="177"/>
        <v>0</v>
      </c>
      <c r="N458" s="44">
        <f t="shared" si="177"/>
        <v>0</v>
      </c>
      <c r="O458" s="44">
        <f t="shared" si="177"/>
        <v>0</v>
      </c>
      <c r="P458" s="44">
        <f t="shared" si="177"/>
        <v>0</v>
      </c>
      <c r="Q458" s="44">
        <f t="shared" si="177"/>
        <v>0</v>
      </c>
      <c r="R458" s="44">
        <f t="shared" si="177"/>
        <v>0</v>
      </c>
      <c r="S458" s="44">
        <f t="shared" si="177"/>
        <v>0</v>
      </c>
      <c r="T458" s="44">
        <f t="shared" si="177"/>
        <v>0</v>
      </c>
      <c r="U458" s="44">
        <f t="shared" si="177"/>
        <v>7409370.6399999997</v>
      </c>
      <c r="V458" s="44">
        <f t="shared" si="177"/>
        <v>0</v>
      </c>
      <c r="W458" s="44">
        <f t="shared" si="177"/>
        <v>0</v>
      </c>
      <c r="X458" s="44">
        <f t="shared" si="177"/>
        <v>200000</v>
      </c>
      <c r="Y458" s="44">
        <f t="shared" si="177"/>
        <v>111140.56</v>
      </c>
      <c r="Z458" s="44">
        <f t="shared" si="177"/>
        <v>0</v>
      </c>
      <c r="AA458" s="38" t="s">
        <v>501</v>
      </c>
      <c r="AB458" s="38" t="s">
        <v>501</v>
      </c>
      <c r="AC458" s="38" t="s">
        <v>501</v>
      </c>
    </row>
    <row r="459" spans="1:29" x14ac:dyDescent="0.3">
      <c r="A459">
        <v>1</v>
      </c>
      <c r="B459" s="40">
        <f>SUBTOTAL(9,$A$329:A459)</f>
        <v>101</v>
      </c>
      <c r="C459" s="46" t="s">
        <v>360</v>
      </c>
      <c r="D459" s="36">
        <f>E459+F459+G459+H459+I459+J459+L459+N459+P459+R459+T459+U459+V459+W459+Y459+Z459+X459</f>
        <v>7720511.1999999993</v>
      </c>
      <c r="E459" s="56">
        <v>0</v>
      </c>
      <c r="F459" s="56">
        <v>0</v>
      </c>
      <c r="G459" s="56">
        <v>0</v>
      </c>
      <c r="H459" s="56">
        <v>0</v>
      </c>
      <c r="I459" s="56">
        <v>0</v>
      </c>
      <c r="J459" s="56">
        <v>0</v>
      </c>
      <c r="K459" s="57">
        <v>0</v>
      </c>
      <c r="L459" s="56">
        <v>0</v>
      </c>
      <c r="M459" s="44">
        <v>0</v>
      </c>
      <c r="N459" s="44">
        <v>0</v>
      </c>
      <c r="O459" s="56">
        <v>0</v>
      </c>
      <c r="P459" s="56">
        <v>0</v>
      </c>
      <c r="Q459" s="56">
        <v>0</v>
      </c>
      <c r="R459" s="56">
        <v>0</v>
      </c>
      <c r="S459" s="48">
        <v>0</v>
      </c>
      <c r="T459" s="48">
        <v>0</v>
      </c>
      <c r="U459" s="44">
        <v>7409370.6399999997</v>
      </c>
      <c r="V459" s="48">
        <v>0</v>
      </c>
      <c r="W459" s="48">
        <v>0</v>
      </c>
      <c r="X459" s="48">
        <v>200000</v>
      </c>
      <c r="Y459" s="48">
        <f>ROUND(U459*1.5%,2)</f>
        <v>111140.56</v>
      </c>
      <c r="Z459" s="48">
        <v>0</v>
      </c>
      <c r="AA459" s="45">
        <v>2028</v>
      </c>
      <c r="AB459" s="45">
        <v>2028</v>
      </c>
      <c r="AC459" s="45">
        <v>2028</v>
      </c>
    </row>
    <row r="460" spans="1:29" x14ac:dyDescent="0.3">
      <c r="B460" s="39" t="s">
        <v>338</v>
      </c>
      <c r="C460" s="39"/>
      <c r="D460" s="44">
        <f>SUM(D461:D464)</f>
        <v>34986842.759999998</v>
      </c>
      <c r="E460" s="44">
        <f t="shared" ref="E460:Z460" si="178">SUM(E461:E464)</f>
        <v>0</v>
      </c>
      <c r="F460" s="44">
        <f t="shared" si="178"/>
        <v>0</v>
      </c>
      <c r="G460" s="44">
        <f t="shared" si="178"/>
        <v>0</v>
      </c>
      <c r="H460" s="44">
        <f t="shared" si="178"/>
        <v>0</v>
      </c>
      <c r="I460" s="44">
        <f t="shared" si="178"/>
        <v>0</v>
      </c>
      <c r="J460" s="44">
        <f t="shared" si="178"/>
        <v>0</v>
      </c>
      <c r="K460" s="50">
        <f t="shared" si="178"/>
        <v>0</v>
      </c>
      <c r="L460" s="44">
        <f t="shared" si="178"/>
        <v>0</v>
      </c>
      <c r="M460" s="44">
        <f t="shared" si="178"/>
        <v>2756.01</v>
      </c>
      <c r="N460" s="44">
        <f t="shared" si="178"/>
        <v>33681618.480000004</v>
      </c>
      <c r="O460" s="44">
        <f t="shared" si="178"/>
        <v>0</v>
      </c>
      <c r="P460" s="44">
        <f t="shared" si="178"/>
        <v>0</v>
      </c>
      <c r="Q460" s="44">
        <f t="shared" si="178"/>
        <v>0</v>
      </c>
      <c r="R460" s="44">
        <f t="shared" si="178"/>
        <v>0</v>
      </c>
      <c r="S460" s="44">
        <f t="shared" si="178"/>
        <v>0</v>
      </c>
      <c r="T460" s="44">
        <f t="shared" si="178"/>
        <v>0</v>
      </c>
      <c r="U460" s="44">
        <f t="shared" si="178"/>
        <v>0</v>
      </c>
      <c r="V460" s="44">
        <f t="shared" si="178"/>
        <v>0</v>
      </c>
      <c r="W460" s="44">
        <f t="shared" si="178"/>
        <v>0</v>
      </c>
      <c r="X460" s="44">
        <f t="shared" si="178"/>
        <v>800000</v>
      </c>
      <c r="Y460" s="44">
        <f t="shared" si="178"/>
        <v>505224.28</v>
      </c>
      <c r="Z460" s="44">
        <f t="shared" si="178"/>
        <v>0</v>
      </c>
      <c r="AA460" s="38" t="s">
        <v>501</v>
      </c>
      <c r="AB460" s="38" t="s">
        <v>501</v>
      </c>
      <c r="AC460" s="38" t="s">
        <v>501</v>
      </c>
    </row>
    <row r="461" spans="1:29" x14ac:dyDescent="0.3">
      <c r="A461">
        <v>1</v>
      </c>
      <c r="B461" s="40">
        <f>SUBTOTAL(9,$A$329:A461)</f>
        <v>102</v>
      </c>
      <c r="C461" s="46" t="s">
        <v>361</v>
      </c>
      <c r="D461" s="36">
        <f t="shared" ref="D461:D464" si="179">E461+F461+G461+H461+I461+J461+L461+N461+P461+R461+T461+U461+V461+W461+Y461+Z461+X461</f>
        <v>8100747.6699999999</v>
      </c>
      <c r="E461" s="56">
        <v>0</v>
      </c>
      <c r="F461" s="56">
        <v>0</v>
      </c>
      <c r="G461" s="56">
        <v>0</v>
      </c>
      <c r="H461" s="56">
        <v>0</v>
      </c>
      <c r="I461" s="56">
        <v>0</v>
      </c>
      <c r="J461" s="56">
        <v>0</v>
      </c>
      <c r="K461" s="57">
        <v>0</v>
      </c>
      <c r="L461" s="56">
        <v>0</v>
      </c>
      <c r="M461" s="44">
        <v>638.13</v>
      </c>
      <c r="N461" s="44">
        <v>7783987.8499999996</v>
      </c>
      <c r="O461" s="56">
        <v>0</v>
      </c>
      <c r="P461" s="56">
        <v>0</v>
      </c>
      <c r="Q461" s="56">
        <v>0</v>
      </c>
      <c r="R461" s="56">
        <v>0</v>
      </c>
      <c r="S461" s="48">
        <v>0</v>
      </c>
      <c r="T461" s="48">
        <v>0</v>
      </c>
      <c r="U461" s="48">
        <v>0</v>
      </c>
      <c r="V461" s="48">
        <v>0</v>
      </c>
      <c r="W461" s="48">
        <v>0</v>
      </c>
      <c r="X461" s="48">
        <v>200000</v>
      </c>
      <c r="Y461" s="48">
        <f t="shared" ref="Y461:Y464" si="180">ROUND(N461*1.5%,2)</f>
        <v>116759.82</v>
      </c>
      <c r="Z461" s="48">
        <v>0</v>
      </c>
      <c r="AA461" s="45">
        <v>2028</v>
      </c>
      <c r="AB461" s="45">
        <v>2028</v>
      </c>
      <c r="AC461" s="45">
        <v>2028</v>
      </c>
    </row>
    <row r="462" spans="1:29" x14ac:dyDescent="0.3">
      <c r="A462">
        <v>1</v>
      </c>
      <c r="B462" s="40">
        <f>SUBTOTAL(9,$A$329:A462)</f>
        <v>103</v>
      </c>
      <c r="C462" s="46" t="s">
        <v>362</v>
      </c>
      <c r="D462" s="36">
        <f t="shared" si="179"/>
        <v>8204473.3399999999</v>
      </c>
      <c r="E462" s="56">
        <v>0</v>
      </c>
      <c r="F462" s="56">
        <v>0</v>
      </c>
      <c r="G462" s="56">
        <v>0</v>
      </c>
      <c r="H462" s="56">
        <v>0</v>
      </c>
      <c r="I462" s="56">
        <v>0</v>
      </c>
      <c r="J462" s="56">
        <v>0</v>
      </c>
      <c r="K462" s="57">
        <v>0</v>
      </c>
      <c r="L462" s="56">
        <v>0</v>
      </c>
      <c r="M462" s="44">
        <v>646.25</v>
      </c>
      <c r="N462" s="44">
        <v>7886180.6299999999</v>
      </c>
      <c r="O462" s="56">
        <v>0</v>
      </c>
      <c r="P462" s="56">
        <v>0</v>
      </c>
      <c r="Q462" s="56">
        <v>0</v>
      </c>
      <c r="R462" s="56">
        <v>0</v>
      </c>
      <c r="S462" s="48">
        <v>0</v>
      </c>
      <c r="T462" s="48">
        <v>0</v>
      </c>
      <c r="U462" s="48">
        <v>0</v>
      </c>
      <c r="V462" s="48">
        <v>0</v>
      </c>
      <c r="W462" s="48">
        <v>0</v>
      </c>
      <c r="X462" s="48">
        <v>200000</v>
      </c>
      <c r="Y462" s="48">
        <f t="shared" si="180"/>
        <v>118292.71</v>
      </c>
      <c r="Z462" s="48">
        <v>0</v>
      </c>
      <c r="AA462" s="45">
        <v>2028</v>
      </c>
      <c r="AB462" s="45">
        <v>2028</v>
      </c>
      <c r="AC462" s="45">
        <v>2028</v>
      </c>
    </row>
    <row r="463" spans="1:29" x14ac:dyDescent="0.3">
      <c r="A463">
        <v>1</v>
      </c>
      <c r="B463" s="40">
        <f>SUBTOTAL(9,$A$329:A463)</f>
        <v>104</v>
      </c>
      <c r="C463" s="46" t="s">
        <v>363</v>
      </c>
      <c r="D463" s="36">
        <f t="shared" si="179"/>
        <v>8911546.0200000014</v>
      </c>
      <c r="E463" s="48">
        <v>0</v>
      </c>
      <c r="F463" s="48">
        <v>0</v>
      </c>
      <c r="G463" s="48">
        <v>0</v>
      </c>
      <c r="H463" s="48">
        <v>0</v>
      </c>
      <c r="I463" s="48">
        <v>0</v>
      </c>
      <c r="J463" s="48">
        <v>0</v>
      </c>
      <c r="K463" s="49">
        <v>0</v>
      </c>
      <c r="L463" s="48">
        <v>0</v>
      </c>
      <c r="M463" s="48">
        <v>702</v>
      </c>
      <c r="N463" s="44">
        <v>8582803.9600000009</v>
      </c>
      <c r="O463" s="48">
        <v>0</v>
      </c>
      <c r="P463" s="48">
        <v>0</v>
      </c>
      <c r="Q463" s="48">
        <v>0</v>
      </c>
      <c r="R463" s="48">
        <v>0</v>
      </c>
      <c r="S463" s="48">
        <v>0</v>
      </c>
      <c r="T463" s="48">
        <v>0</v>
      </c>
      <c r="U463" s="48">
        <v>0</v>
      </c>
      <c r="V463" s="48">
        <v>0</v>
      </c>
      <c r="W463" s="48">
        <v>0</v>
      </c>
      <c r="X463" s="48">
        <v>200000</v>
      </c>
      <c r="Y463" s="48">
        <f t="shared" si="180"/>
        <v>128742.06</v>
      </c>
      <c r="Z463" s="48">
        <v>0</v>
      </c>
      <c r="AA463" s="45">
        <v>2028</v>
      </c>
      <c r="AB463" s="45">
        <v>2028</v>
      </c>
      <c r="AC463" s="45">
        <v>2028</v>
      </c>
    </row>
    <row r="464" spans="1:29" x14ac:dyDescent="0.3">
      <c r="A464">
        <v>1</v>
      </c>
      <c r="B464" s="40">
        <f>SUBTOTAL(9,$A$329:A464)</f>
        <v>105</v>
      </c>
      <c r="C464" s="46" t="s">
        <v>364</v>
      </c>
      <c r="D464" s="36">
        <f t="shared" si="179"/>
        <v>9770075.7299999986</v>
      </c>
      <c r="E464" s="56">
        <v>0</v>
      </c>
      <c r="F464" s="56">
        <v>0</v>
      </c>
      <c r="G464" s="56">
        <v>0</v>
      </c>
      <c r="H464" s="56">
        <v>0</v>
      </c>
      <c r="I464" s="56">
        <v>0</v>
      </c>
      <c r="J464" s="56">
        <v>0</v>
      </c>
      <c r="K464" s="57">
        <v>0</v>
      </c>
      <c r="L464" s="56">
        <v>0</v>
      </c>
      <c r="M464" s="44">
        <v>769.63</v>
      </c>
      <c r="N464" s="44">
        <v>9428646.0399999991</v>
      </c>
      <c r="O464" s="56">
        <v>0</v>
      </c>
      <c r="P464" s="56">
        <v>0</v>
      </c>
      <c r="Q464" s="56">
        <v>0</v>
      </c>
      <c r="R464" s="56">
        <v>0</v>
      </c>
      <c r="S464" s="48">
        <v>0</v>
      </c>
      <c r="T464" s="48">
        <v>0</v>
      </c>
      <c r="U464" s="48">
        <v>0</v>
      </c>
      <c r="V464" s="48">
        <v>0</v>
      </c>
      <c r="W464" s="48">
        <v>0</v>
      </c>
      <c r="X464" s="48">
        <v>200000</v>
      </c>
      <c r="Y464" s="48">
        <f t="shared" si="180"/>
        <v>141429.69</v>
      </c>
      <c r="Z464" s="48">
        <v>0</v>
      </c>
      <c r="AA464" s="45">
        <v>2028</v>
      </c>
      <c r="AB464" s="45">
        <v>2028</v>
      </c>
      <c r="AC464" s="45">
        <v>2028</v>
      </c>
    </row>
    <row r="465" spans="1:29" x14ac:dyDescent="0.3">
      <c r="B465" s="39" t="s">
        <v>341</v>
      </c>
      <c r="C465" s="39"/>
      <c r="D465" s="44">
        <f>D466</f>
        <v>19765352.07</v>
      </c>
      <c r="E465" s="44">
        <f t="shared" ref="E465:Z465" si="181">E466</f>
        <v>0</v>
      </c>
      <c r="F465" s="44">
        <f t="shared" si="181"/>
        <v>0</v>
      </c>
      <c r="G465" s="44">
        <f t="shared" si="181"/>
        <v>0</v>
      </c>
      <c r="H465" s="44">
        <f t="shared" si="181"/>
        <v>0</v>
      </c>
      <c r="I465" s="44">
        <f t="shared" si="181"/>
        <v>0</v>
      </c>
      <c r="J465" s="44">
        <f t="shared" si="181"/>
        <v>0</v>
      </c>
      <c r="K465" s="50">
        <f t="shared" si="181"/>
        <v>0</v>
      </c>
      <c r="L465" s="44">
        <f t="shared" si="181"/>
        <v>0</v>
      </c>
      <c r="M465" s="44">
        <f t="shared" si="181"/>
        <v>1557</v>
      </c>
      <c r="N465" s="44">
        <f t="shared" si="181"/>
        <v>19226947.850000001</v>
      </c>
      <c r="O465" s="44">
        <f t="shared" si="181"/>
        <v>0</v>
      </c>
      <c r="P465" s="44">
        <f t="shared" si="181"/>
        <v>0</v>
      </c>
      <c r="Q465" s="44">
        <f t="shared" si="181"/>
        <v>0</v>
      </c>
      <c r="R465" s="44">
        <f t="shared" si="181"/>
        <v>0</v>
      </c>
      <c r="S465" s="44">
        <f t="shared" si="181"/>
        <v>0</v>
      </c>
      <c r="T465" s="44">
        <f t="shared" si="181"/>
        <v>0</v>
      </c>
      <c r="U465" s="44">
        <f t="shared" si="181"/>
        <v>0</v>
      </c>
      <c r="V465" s="44">
        <f t="shared" si="181"/>
        <v>0</v>
      </c>
      <c r="W465" s="44">
        <f t="shared" si="181"/>
        <v>0</v>
      </c>
      <c r="X465" s="44">
        <f t="shared" si="181"/>
        <v>250000</v>
      </c>
      <c r="Y465" s="44">
        <f t="shared" si="181"/>
        <v>288404.21999999997</v>
      </c>
      <c r="Z465" s="44">
        <f t="shared" si="181"/>
        <v>0</v>
      </c>
      <c r="AA465" s="38" t="s">
        <v>501</v>
      </c>
      <c r="AB465" s="38" t="s">
        <v>501</v>
      </c>
      <c r="AC465" s="38" t="s">
        <v>501</v>
      </c>
    </row>
    <row r="466" spans="1:29" x14ac:dyDescent="0.3">
      <c r="A466">
        <v>1</v>
      </c>
      <c r="B466" s="40">
        <f>SUBTOTAL(9,$A$329:A466)</f>
        <v>106</v>
      </c>
      <c r="C466" s="46" t="s">
        <v>365</v>
      </c>
      <c r="D466" s="36">
        <f>E466+F466+G466+H466+I466+J466+L466+N466+P466+R466+T466+U466+V466+W466+Y466+Z466+X466</f>
        <v>19765352.07</v>
      </c>
      <c r="E466" s="56">
        <v>0</v>
      </c>
      <c r="F466" s="56">
        <v>0</v>
      </c>
      <c r="G466" s="56">
        <v>0</v>
      </c>
      <c r="H466" s="56">
        <v>0</v>
      </c>
      <c r="I466" s="56">
        <v>0</v>
      </c>
      <c r="J466" s="56">
        <v>0</v>
      </c>
      <c r="K466" s="57">
        <v>0</v>
      </c>
      <c r="L466" s="56">
        <v>0</v>
      </c>
      <c r="M466" s="44">
        <v>1557</v>
      </c>
      <c r="N466" s="44">
        <v>19226947.850000001</v>
      </c>
      <c r="O466" s="56">
        <v>0</v>
      </c>
      <c r="P466" s="56">
        <v>0</v>
      </c>
      <c r="Q466" s="56">
        <v>0</v>
      </c>
      <c r="R466" s="56">
        <v>0</v>
      </c>
      <c r="S466" s="48">
        <v>0</v>
      </c>
      <c r="T466" s="48">
        <v>0</v>
      </c>
      <c r="U466" s="48">
        <v>0</v>
      </c>
      <c r="V466" s="48">
        <v>0</v>
      </c>
      <c r="W466" s="48">
        <v>0</v>
      </c>
      <c r="X466" s="48">
        <v>250000</v>
      </c>
      <c r="Y466" s="48">
        <f>ROUND(N466*1.5%,2)</f>
        <v>288404.21999999997</v>
      </c>
      <c r="Z466" s="48">
        <v>0</v>
      </c>
      <c r="AA466" s="45">
        <v>2028</v>
      </c>
      <c r="AB466" s="45">
        <v>2028</v>
      </c>
      <c r="AC466" s="45">
        <v>2028</v>
      </c>
    </row>
    <row r="467" spans="1:29" x14ac:dyDescent="0.3">
      <c r="B467" s="39" t="s">
        <v>343</v>
      </c>
      <c r="C467" s="39"/>
      <c r="D467" s="44">
        <f>D468</f>
        <v>21123655</v>
      </c>
      <c r="E467" s="44">
        <f t="shared" ref="E467:Z467" si="182">E468</f>
        <v>0</v>
      </c>
      <c r="F467" s="44">
        <f t="shared" si="182"/>
        <v>0</v>
      </c>
      <c r="G467" s="44">
        <f t="shared" si="182"/>
        <v>0</v>
      </c>
      <c r="H467" s="44">
        <f t="shared" si="182"/>
        <v>0</v>
      </c>
      <c r="I467" s="44">
        <f t="shared" si="182"/>
        <v>0</v>
      </c>
      <c r="J467" s="44">
        <f t="shared" si="182"/>
        <v>0</v>
      </c>
      <c r="K467" s="50">
        <f t="shared" si="182"/>
        <v>0</v>
      </c>
      <c r="L467" s="44">
        <f t="shared" si="182"/>
        <v>0</v>
      </c>
      <c r="M467" s="44">
        <f t="shared" si="182"/>
        <v>1664</v>
      </c>
      <c r="N467" s="44">
        <f t="shared" si="182"/>
        <v>20565177.34</v>
      </c>
      <c r="O467" s="44">
        <f t="shared" si="182"/>
        <v>0</v>
      </c>
      <c r="P467" s="44">
        <f t="shared" si="182"/>
        <v>0</v>
      </c>
      <c r="Q467" s="44">
        <f t="shared" si="182"/>
        <v>0</v>
      </c>
      <c r="R467" s="44">
        <f t="shared" si="182"/>
        <v>0</v>
      </c>
      <c r="S467" s="44">
        <f t="shared" si="182"/>
        <v>0</v>
      </c>
      <c r="T467" s="44">
        <f t="shared" si="182"/>
        <v>0</v>
      </c>
      <c r="U467" s="44">
        <f t="shared" si="182"/>
        <v>0</v>
      </c>
      <c r="V467" s="44">
        <f t="shared" si="182"/>
        <v>0</v>
      </c>
      <c r="W467" s="44">
        <f t="shared" si="182"/>
        <v>0</v>
      </c>
      <c r="X467" s="44">
        <f t="shared" si="182"/>
        <v>250000</v>
      </c>
      <c r="Y467" s="44">
        <f t="shared" si="182"/>
        <v>308477.65999999997</v>
      </c>
      <c r="Z467" s="44">
        <f t="shared" si="182"/>
        <v>0</v>
      </c>
      <c r="AA467" s="38" t="s">
        <v>501</v>
      </c>
      <c r="AB467" s="38" t="s">
        <v>501</v>
      </c>
      <c r="AC467" s="38" t="s">
        <v>501</v>
      </c>
    </row>
    <row r="468" spans="1:29" x14ac:dyDescent="0.3">
      <c r="A468">
        <v>1</v>
      </c>
      <c r="B468" s="40">
        <f>SUBTOTAL(9,$A$329:A468)</f>
        <v>107</v>
      </c>
      <c r="C468" s="46" t="s">
        <v>366</v>
      </c>
      <c r="D468" s="36">
        <f>E468+F468+G468+H468+I468+J468+L468+N468+P468+R468+T468+U468+V468+W468+Y468+Z468+X468</f>
        <v>21123655</v>
      </c>
      <c r="E468" s="56">
        <v>0</v>
      </c>
      <c r="F468" s="56">
        <v>0</v>
      </c>
      <c r="G468" s="56">
        <v>0</v>
      </c>
      <c r="H468" s="56">
        <v>0</v>
      </c>
      <c r="I468" s="56">
        <v>0</v>
      </c>
      <c r="J468" s="56">
        <v>0</v>
      </c>
      <c r="K468" s="57">
        <v>0</v>
      </c>
      <c r="L468" s="56">
        <v>0</v>
      </c>
      <c r="M468" s="44">
        <v>1664</v>
      </c>
      <c r="N468" s="44">
        <v>20565177.34</v>
      </c>
      <c r="O468" s="56">
        <v>0</v>
      </c>
      <c r="P468" s="56">
        <v>0</v>
      </c>
      <c r="Q468" s="56">
        <v>0</v>
      </c>
      <c r="R468" s="56">
        <v>0</v>
      </c>
      <c r="S468" s="48">
        <v>0</v>
      </c>
      <c r="T468" s="48">
        <v>0</v>
      </c>
      <c r="U468" s="48">
        <v>0</v>
      </c>
      <c r="V468" s="48">
        <v>0</v>
      </c>
      <c r="W468" s="48">
        <v>0</v>
      </c>
      <c r="X468" s="48">
        <v>250000</v>
      </c>
      <c r="Y468" s="48">
        <f>ROUND(N468*1.5%,2)</f>
        <v>308477.65999999997</v>
      </c>
      <c r="Z468" s="48">
        <v>0</v>
      </c>
      <c r="AA468" s="45">
        <v>2028</v>
      </c>
      <c r="AB468" s="45">
        <v>2028</v>
      </c>
      <c r="AC468" s="45">
        <v>2028</v>
      </c>
    </row>
    <row r="469" spans="1:29" x14ac:dyDescent="0.3">
      <c r="B469" s="39" t="s">
        <v>349</v>
      </c>
      <c r="C469" s="39"/>
      <c r="D469" s="44">
        <f>D470</f>
        <v>7220002.5700000003</v>
      </c>
      <c r="E469" s="44">
        <f t="shared" ref="E469:Z469" si="183">E470</f>
        <v>0</v>
      </c>
      <c r="F469" s="44">
        <f t="shared" si="183"/>
        <v>0</v>
      </c>
      <c r="G469" s="44">
        <f t="shared" si="183"/>
        <v>0</v>
      </c>
      <c r="H469" s="44">
        <f t="shared" si="183"/>
        <v>0</v>
      </c>
      <c r="I469" s="44">
        <f t="shared" si="183"/>
        <v>0</v>
      </c>
      <c r="J469" s="44">
        <f t="shared" si="183"/>
        <v>0</v>
      </c>
      <c r="K469" s="50">
        <f t="shared" si="183"/>
        <v>0</v>
      </c>
      <c r="L469" s="44">
        <f t="shared" si="183"/>
        <v>0</v>
      </c>
      <c r="M469" s="44">
        <f t="shared" si="183"/>
        <v>568.75</v>
      </c>
      <c r="N469" s="44">
        <f t="shared" si="183"/>
        <v>6916258.6900000004</v>
      </c>
      <c r="O469" s="44">
        <f t="shared" si="183"/>
        <v>0</v>
      </c>
      <c r="P469" s="44">
        <f t="shared" si="183"/>
        <v>0</v>
      </c>
      <c r="Q469" s="44">
        <f t="shared" si="183"/>
        <v>0</v>
      </c>
      <c r="R469" s="44">
        <f t="shared" si="183"/>
        <v>0</v>
      </c>
      <c r="S469" s="44">
        <f t="shared" si="183"/>
        <v>0</v>
      </c>
      <c r="T469" s="44">
        <f t="shared" si="183"/>
        <v>0</v>
      </c>
      <c r="U469" s="44">
        <f t="shared" si="183"/>
        <v>0</v>
      </c>
      <c r="V469" s="44">
        <f t="shared" si="183"/>
        <v>0</v>
      </c>
      <c r="W469" s="44">
        <f t="shared" si="183"/>
        <v>0</v>
      </c>
      <c r="X469" s="44">
        <f t="shared" si="183"/>
        <v>200000</v>
      </c>
      <c r="Y469" s="44">
        <f t="shared" si="183"/>
        <v>103743.88</v>
      </c>
      <c r="Z469" s="44">
        <f t="shared" si="183"/>
        <v>0</v>
      </c>
      <c r="AA469" s="38" t="s">
        <v>501</v>
      </c>
      <c r="AB469" s="38" t="s">
        <v>501</v>
      </c>
      <c r="AC469" s="38" t="s">
        <v>501</v>
      </c>
    </row>
    <row r="470" spans="1:29" x14ac:dyDescent="0.3">
      <c r="A470">
        <v>1</v>
      </c>
      <c r="B470" s="40">
        <f>SUBTOTAL(9,$A$329:A470)</f>
        <v>108</v>
      </c>
      <c r="C470" s="46" t="s">
        <v>367</v>
      </c>
      <c r="D470" s="36">
        <f>E470+F470+G470+H470+I470+J470+L470+N470+P470+R470+T470+U470+V470+W470+Y470+Z470+X470</f>
        <v>7220002.5700000003</v>
      </c>
      <c r="E470" s="56">
        <v>0</v>
      </c>
      <c r="F470" s="56">
        <v>0</v>
      </c>
      <c r="G470" s="56">
        <v>0</v>
      </c>
      <c r="H470" s="56">
        <v>0</v>
      </c>
      <c r="I470" s="56">
        <v>0</v>
      </c>
      <c r="J470" s="56">
        <v>0</v>
      </c>
      <c r="K470" s="57">
        <v>0</v>
      </c>
      <c r="L470" s="56">
        <v>0</v>
      </c>
      <c r="M470" s="44">
        <v>568.75</v>
      </c>
      <c r="N470" s="44">
        <v>6916258.6900000004</v>
      </c>
      <c r="O470" s="56">
        <v>0</v>
      </c>
      <c r="P470" s="56">
        <v>0</v>
      </c>
      <c r="Q470" s="56">
        <v>0</v>
      </c>
      <c r="R470" s="56">
        <v>0</v>
      </c>
      <c r="S470" s="48">
        <v>0</v>
      </c>
      <c r="T470" s="48">
        <v>0</v>
      </c>
      <c r="U470" s="48">
        <v>0</v>
      </c>
      <c r="V470" s="48">
        <v>0</v>
      </c>
      <c r="W470" s="48">
        <v>0</v>
      </c>
      <c r="X470" s="48">
        <v>200000</v>
      </c>
      <c r="Y470" s="48">
        <f>ROUND(N470*1.5%,2)</f>
        <v>103743.88</v>
      </c>
      <c r="Z470" s="48">
        <v>0</v>
      </c>
      <c r="AA470" s="45">
        <v>2028</v>
      </c>
      <c r="AB470" s="45">
        <v>2028</v>
      </c>
      <c r="AC470" s="45">
        <v>2028</v>
      </c>
    </row>
    <row r="471" spans="1:29" x14ac:dyDescent="0.3">
      <c r="B471" s="34" t="s">
        <v>274</v>
      </c>
      <c r="C471" s="34"/>
      <c r="D471" s="7">
        <f>D472</f>
        <v>12022272.17</v>
      </c>
      <c r="E471" s="48">
        <f t="shared" ref="E471:Z471" si="184">E472</f>
        <v>0</v>
      </c>
      <c r="F471" s="48">
        <f t="shared" si="184"/>
        <v>0</v>
      </c>
      <c r="G471" s="48">
        <f t="shared" si="184"/>
        <v>0</v>
      </c>
      <c r="H471" s="48">
        <f t="shared" si="184"/>
        <v>0</v>
      </c>
      <c r="I471" s="48">
        <f t="shared" si="184"/>
        <v>0</v>
      </c>
      <c r="J471" s="48">
        <f t="shared" si="184"/>
        <v>0</v>
      </c>
      <c r="K471" s="49">
        <f t="shared" si="184"/>
        <v>0</v>
      </c>
      <c r="L471" s="48">
        <f t="shared" si="184"/>
        <v>0</v>
      </c>
      <c r="M471" s="48">
        <f t="shared" si="184"/>
        <v>980</v>
      </c>
      <c r="N471" s="48">
        <f t="shared" si="184"/>
        <v>11647558.789999999</v>
      </c>
      <c r="O471" s="48">
        <f t="shared" si="184"/>
        <v>0</v>
      </c>
      <c r="P471" s="48">
        <f t="shared" si="184"/>
        <v>0</v>
      </c>
      <c r="Q471" s="48">
        <f t="shared" si="184"/>
        <v>0</v>
      </c>
      <c r="R471" s="48">
        <f t="shared" si="184"/>
        <v>0</v>
      </c>
      <c r="S471" s="48">
        <f t="shared" si="184"/>
        <v>0</v>
      </c>
      <c r="T471" s="48">
        <f t="shared" si="184"/>
        <v>0</v>
      </c>
      <c r="U471" s="48">
        <f t="shared" si="184"/>
        <v>0</v>
      </c>
      <c r="V471" s="48">
        <f t="shared" si="184"/>
        <v>0</v>
      </c>
      <c r="W471" s="48">
        <f t="shared" si="184"/>
        <v>0</v>
      </c>
      <c r="X471" s="48">
        <f t="shared" si="184"/>
        <v>200000</v>
      </c>
      <c r="Y471" s="48">
        <f t="shared" si="184"/>
        <v>174713.38</v>
      </c>
      <c r="Z471" s="48">
        <f t="shared" si="184"/>
        <v>0</v>
      </c>
      <c r="AA471" s="38" t="s">
        <v>501</v>
      </c>
      <c r="AB471" s="38" t="s">
        <v>501</v>
      </c>
      <c r="AC471" s="38" t="s">
        <v>501</v>
      </c>
    </row>
    <row r="472" spans="1:29" x14ac:dyDescent="0.3">
      <c r="A472">
        <v>1</v>
      </c>
      <c r="B472" s="40">
        <f>SUBTOTAL(9,$A$329:A472)</f>
        <v>109</v>
      </c>
      <c r="C472" s="46" t="s">
        <v>272</v>
      </c>
      <c r="D472" s="44">
        <f t="shared" ref="D472" si="185">E472+F472+G472+H472+I472+J472+L472+N472+P472+R472+T472+U472+V472+W472+X472+Y472+Z472</f>
        <v>12022272.17</v>
      </c>
      <c r="E472" s="48">
        <v>0</v>
      </c>
      <c r="F472" s="48">
        <v>0</v>
      </c>
      <c r="G472" s="48">
        <v>0</v>
      </c>
      <c r="H472" s="48">
        <v>0</v>
      </c>
      <c r="I472" s="48">
        <v>0</v>
      </c>
      <c r="J472" s="48">
        <v>0</v>
      </c>
      <c r="K472" s="49">
        <v>0</v>
      </c>
      <c r="L472" s="48">
        <v>0</v>
      </c>
      <c r="M472" s="61">
        <v>980</v>
      </c>
      <c r="N472" s="61">
        <v>11647558.789999999</v>
      </c>
      <c r="O472" s="48">
        <v>0</v>
      </c>
      <c r="P472" s="48">
        <v>0</v>
      </c>
      <c r="Q472" s="48">
        <v>0</v>
      </c>
      <c r="R472" s="48">
        <v>0</v>
      </c>
      <c r="S472" s="48">
        <v>0</v>
      </c>
      <c r="T472" s="48">
        <v>0</v>
      </c>
      <c r="U472" s="48">
        <v>0</v>
      </c>
      <c r="V472" s="48">
        <v>0</v>
      </c>
      <c r="W472" s="48">
        <v>0</v>
      </c>
      <c r="X472" s="61">
        <v>200000</v>
      </c>
      <c r="Y472" s="61">
        <f>ROUND(N472*1.5%,2)</f>
        <v>174713.38</v>
      </c>
      <c r="Z472" s="48">
        <v>0</v>
      </c>
      <c r="AA472" s="45">
        <v>2028</v>
      </c>
      <c r="AB472" s="45">
        <v>2028</v>
      </c>
      <c r="AC472" s="45">
        <v>2028</v>
      </c>
    </row>
    <row r="473" spans="1:29" x14ac:dyDescent="0.3">
      <c r="B473" s="34" t="s">
        <v>291</v>
      </c>
      <c r="C473" s="34"/>
      <c r="D473" s="7">
        <f>SUM(D474:D478)</f>
        <v>59393218.039999999</v>
      </c>
      <c r="E473" s="48">
        <f t="shared" ref="E473:Z473" si="186">SUM(E474:E478)</f>
        <v>0</v>
      </c>
      <c r="F473" s="48">
        <f t="shared" si="186"/>
        <v>0</v>
      </c>
      <c r="G473" s="48">
        <f t="shared" si="186"/>
        <v>0</v>
      </c>
      <c r="H473" s="48">
        <f t="shared" si="186"/>
        <v>0</v>
      </c>
      <c r="I473" s="48">
        <f t="shared" si="186"/>
        <v>0</v>
      </c>
      <c r="J473" s="48">
        <f t="shared" si="186"/>
        <v>0</v>
      </c>
      <c r="K473" s="49">
        <f t="shared" si="186"/>
        <v>0</v>
      </c>
      <c r="L473" s="48">
        <f t="shared" si="186"/>
        <v>0</v>
      </c>
      <c r="M473" s="48">
        <f t="shared" si="186"/>
        <v>4386.6375900000003</v>
      </c>
      <c r="N473" s="48">
        <f t="shared" si="186"/>
        <v>57481002.989999995</v>
      </c>
      <c r="O473" s="48">
        <f t="shared" si="186"/>
        <v>0</v>
      </c>
      <c r="P473" s="48">
        <f t="shared" si="186"/>
        <v>0</v>
      </c>
      <c r="Q473" s="48">
        <f t="shared" si="186"/>
        <v>0</v>
      </c>
      <c r="R473" s="48">
        <f t="shared" si="186"/>
        <v>0</v>
      </c>
      <c r="S473" s="48">
        <f t="shared" si="186"/>
        <v>0</v>
      </c>
      <c r="T473" s="48">
        <f t="shared" si="186"/>
        <v>0</v>
      </c>
      <c r="U473" s="48">
        <f t="shared" si="186"/>
        <v>0</v>
      </c>
      <c r="V473" s="48">
        <f t="shared" si="186"/>
        <v>0</v>
      </c>
      <c r="W473" s="48">
        <f t="shared" si="186"/>
        <v>0</v>
      </c>
      <c r="X473" s="48">
        <f t="shared" si="186"/>
        <v>1050000</v>
      </c>
      <c r="Y473" s="48">
        <f t="shared" si="186"/>
        <v>862215.05</v>
      </c>
      <c r="Z473" s="48">
        <f t="shared" si="186"/>
        <v>0</v>
      </c>
      <c r="AA473" s="38" t="s">
        <v>501</v>
      </c>
      <c r="AB473" s="38" t="s">
        <v>501</v>
      </c>
      <c r="AC473" s="38" t="s">
        <v>501</v>
      </c>
    </row>
    <row r="474" spans="1:29" x14ac:dyDescent="0.3">
      <c r="A474">
        <v>1</v>
      </c>
      <c r="B474" s="40">
        <f>SUBTOTAL(9,$A$329:A474)</f>
        <v>110</v>
      </c>
      <c r="C474" s="46" t="s">
        <v>286</v>
      </c>
      <c r="D474" s="36">
        <f t="shared" ref="D474:D478" si="187">E474+F474+G474+H474+I474+J474+L474+N474+P474+R474+T474+U474+V474+W474+Y474+Z474+X474</f>
        <v>8518016.2100000009</v>
      </c>
      <c r="E474" s="48">
        <v>0</v>
      </c>
      <c r="F474" s="48">
        <v>0</v>
      </c>
      <c r="G474" s="48">
        <v>0</v>
      </c>
      <c r="H474" s="48">
        <v>0</v>
      </c>
      <c r="I474" s="48">
        <v>0</v>
      </c>
      <c r="J474" s="48">
        <v>0</v>
      </c>
      <c r="K474" s="49">
        <v>0</v>
      </c>
      <c r="L474" s="48">
        <v>0</v>
      </c>
      <c r="M474" s="61">
        <v>671</v>
      </c>
      <c r="N474" s="44">
        <v>8195089.8600000003</v>
      </c>
      <c r="O474" s="48">
        <v>0</v>
      </c>
      <c r="P474" s="48">
        <v>0</v>
      </c>
      <c r="Q474" s="48">
        <v>0</v>
      </c>
      <c r="R474" s="48">
        <v>0</v>
      </c>
      <c r="S474" s="48">
        <v>0</v>
      </c>
      <c r="T474" s="48">
        <v>0</v>
      </c>
      <c r="U474" s="48">
        <v>0</v>
      </c>
      <c r="V474" s="48">
        <v>0</v>
      </c>
      <c r="W474" s="48">
        <v>0</v>
      </c>
      <c r="X474" s="48">
        <v>200000</v>
      </c>
      <c r="Y474" s="48">
        <f t="shared" ref="Y474:Y478" si="188">ROUND(N474*1.5%,2)</f>
        <v>122926.35</v>
      </c>
      <c r="Z474" s="48">
        <v>0</v>
      </c>
      <c r="AA474" s="45">
        <v>2028</v>
      </c>
      <c r="AB474" s="45">
        <v>2028</v>
      </c>
      <c r="AC474" s="45">
        <v>2028</v>
      </c>
    </row>
    <row r="475" spans="1:29" x14ac:dyDescent="0.3">
      <c r="A475">
        <v>1</v>
      </c>
      <c r="B475" s="40">
        <f>SUBTOTAL(9,$A$329:A475)</f>
        <v>111</v>
      </c>
      <c r="C475" s="46" t="s">
        <v>287</v>
      </c>
      <c r="D475" s="36">
        <f t="shared" si="187"/>
        <v>10640050.039999999</v>
      </c>
      <c r="E475" s="48">
        <v>0</v>
      </c>
      <c r="F475" s="48">
        <v>0</v>
      </c>
      <c r="G475" s="48">
        <v>0</v>
      </c>
      <c r="H475" s="48">
        <v>0</v>
      </c>
      <c r="I475" s="48">
        <v>0</v>
      </c>
      <c r="J475" s="48">
        <v>0</v>
      </c>
      <c r="K475" s="49">
        <v>0</v>
      </c>
      <c r="L475" s="48">
        <v>0</v>
      </c>
      <c r="M475" s="61">
        <v>592.6</v>
      </c>
      <c r="N475" s="44">
        <v>10285763.59</v>
      </c>
      <c r="O475" s="48">
        <v>0</v>
      </c>
      <c r="P475" s="48">
        <v>0</v>
      </c>
      <c r="Q475" s="48">
        <v>0</v>
      </c>
      <c r="R475" s="48">
        <v>0</v>
      </c>
      <c r="S475" s="48">
        <v>0</v>
      </c>
      <c r="T475" s="48">
        <v>0</v>
      </c>
      <c r="U475" s="48">
        <v>0</v>
      </c>
      <c r="V475" s="48">
        <v>0</v>
      </c>
      <c r="W475" s="48">
        <v>0</v>
      </c>
      <c r="X475" s="48">
        <v>200000</v>
      </c>
      <c r="Y475" s="48">
        <f t="shared" si="188"/>
        <v>154286.45000000001</v>
      </c>
      <c r="Z475" s="48">
        <v>0</v>
      </c>
      <c r="AA475" s="45">
        <v>2028</v>
      </c>
      <c r="AB475" s="45">
        <v>2028</v>
      </c>
      <c r="AC475" s="45">
        <v>2028</v>
      </c>
    </row>
    <row r="476" spans="1:29" x14ac:dyDescent="0.3">
      <c r="A476">
        <v>1</v>
      </c>
      <c r="B476" s="40">
        <f>SUBTOTAL(9,$A$329:A476)</f>
        <v>112</v>
      </c>
      <c r="C476" s="46" t="s">
        <v>288</v>
      </c>
      <c r="D476" s="36">
        <f t="shared" si="187"/>
        <v>14873352.5</v>
      </c>
      <c r="E476" s="48">
        <v>0</v>
      </c>
      <c r="F476" s="48">
        <v>0</v>
      </c>
      <c r="G476" s="48">
        <v>0</v>
      </c>
      <c r="H476" s="48">
        <v>0</v>
      </c>
      <c r="I476" s="48">
        <v>0</v>
      </c>
      <c r="J476" s="48">
        <v>0</v>
      </c>
      <c r="K476" s="49">
        <v>0</v>
      </c>
      <c r="L476" s="48">
        <v>0</v>
      </c>
      <c r="M476" s="61">
        <v>1150</v>
      </c>
      <c r="N476" s="44">
        <v>14407243.84</v>
      </c>
      <c r="O476" s="48">
        <v>0</v>
      </c>
      <c r="P476" s="48">
        <v>0</v>
      </c>
      <c r="Q476" s="48">
        <v>0</v>
      </c>
      <c r="R476" s="48">
        <v>0</v>
      </c>
      <c r="S476" s="48">
        <v>0</v>
      </c>
      <c r="T476" s="48">
        <v>0</v>
      </c>
      <c r="U476" s="48">
        <v>0</v>
      </c>
      <c r="V476" s="48">
        <v>0</v>
      </c>
      <c r="W476" s="48">
        <v>0</v>
      </c>
      <c r="X476" s="48">
        <v>250000</v>
      </c>
      <c r="Y476" s="48">
        <f t="shared" si="188"/>
        <v>216108.66</v>
      </c>
      <c r="Z476" s="48">
        <v>0</v>
      </c>
      <c r="AA476" s="45">
        <v>2028</v>
      </c>
      <c r="AB476" s="45">
        <v>2028</v>
      </c>
      <c r="AC476" s="45">
        <v>2028</v>
      </c>
    </row>
    <row r="477" spans="1:29" x14ac:dyDescent="0.3">
      <c r="A477">
        <v>1</v>
      </c>
      <c r="B477" s="40">
        <f>SUBTOTAL(9,$A$329:A477)</f>
        <v>113</v>
      </c>
      <c r="C477" s="46" t="s">
        <v>289</v>
      </c>
      <c r="D477" s="36">
        <f t="shared" si="187"/>
        <v>17060382</v>
      </c>
      <c r="E477" s="48">
        <v>0</v>
      </c>
      <c r="F477" s="48">
        <v>0</v>
      </c>
      <c r="G477" s="48">
        <v>0</v>
      </c>
      <c r="H477" s="48">
        <v>0</v>
      </c>
      <c r="I477" s="48">
        <v>0</v>
      </c>
      <c r="J477" s="48">
        <v>0</v>
      </c>
      <c r="K477" s="49">
        <v>0</v>
      </c>
      <c r="L477" s="48">
        <v>0</v>
      </c>
      <c r="M477" s="61">
        <v>1319.1</v>
      </c>
      <c r="N477" s="44">
        <v>16611213.789999999</v>
      </c>
      <c r="O477" s="48">
        <v>0</v>
      </c>
      <c r="P477" s="48">
        <v>0</v>
      </c>
      <c r="Q477" s="48">
        <v>0</v>
      </c>
      <c r="R477" s="48">
        <v>0</v>
      </c>
      <c r="S477" s="48">
        <v>0</v>
      </c>
      <c r="T477" s="48">
        <v>0</v>
      </c>
      <c r="U477" s="48">
        <v>0</v>
      </c>
      <c r="V477" s="48">
        <v>0</v>
      </c>
      <c r="W477" s="48">
        <v>0</v>
      </c>
      <c r="X477" s="48">
        <v>200000</v>
      </c>
      <c r="Y477" s="48">
        <f t="shared" si="188"/>
        <v>249168.21</v>
      </c>
      <c r="Z477" s="48">
        <v>0</v>
      </c>
      <c r="AA477" s="45">
        <v>2028</v>
      </c>
      <c r="AB477" s="45">
        <v>2028</v>
      </c>
      <c r="AC477" s="45">
        <v>2028</v>
      </c>
    </row>
    <row r="478" spans="1:29" x14ac:dyDescent="0.3">
      <c r="A478">
        <v>1</v>
      </c>
      <c r="B478" s="40">
        <f>SUBTOTAL(9,$A$329:A478)</f>
        <v>114</v>
      </c>
      <c r="C478" s="46" t="s">
        <v>290</v>
      </c>
      <c r="D478" s="36">
        <f t="shared" si="187"/>
        <v>8301417.29</v>
      </c>
      <c r="E478" s="48">
        <v>0</v>
      </c>
      <c r="F478" s="48">
        <v>0</v>
      </c>
      <c r="G478" s="48">
        <v>0</v>
      </c>
      <c r="H478" s="48">
        <v>0</v>
      </c>
      <c r="I478" s="48">
        <v>0</v>
      </c>
      <c r="J478" s="48">
        <v>0</v>
      </c>
      <c r="K478" s="49">
        <v>0</v>
      </c>
      <c r="L478" s="48">
        <v>0</v>
      </c>
      <c r="M478" s="61">
        <v>653.93759</v>
      </c>
      <c r="N478" s="44">
        <v>7981691.9100000001</v>
      </c>
      <c r="O478" s="48">
        <v>0</v>
      </c>
      <c r="P478" s="48">
        <v>0</v>
      </c>
      <c r="Q478" s="48">
        <v>0</v>
      </c>
      <c r="R478" s="48">
        <v>0</v>
      </c>
      <c r="S478" s="48">
        <v>0</v>
      </c>
      <c r="T478" s="48">
        <v>0</v>
      </c>
      <c r="U478" s="48">
        <v>0</v>
      </c>
      <c r="V478" s="48">
        <v>0</v>
      </c>
      <c r="W478" s="48">
        <v>0</v>
      </c>
      <c r="X478" s="48">
        <v>200000</v>
      </c>
      <c r="Y478" s="48">
        <f t="shared" si="188"/>
        <v>119725.38</v>
      </c>
      <c r="Z478" s="48">
        <v>0</v>
      </c>
      <c r="AA478" s="45">
        <v>2028</v>
      </c>
      <c r="AB478" s="45">
        <v>2028</v>
      </c>
      <c r="AC478" s="45">
        <v>2028</v>
      </c>
    </row>
    <row r="479" spans="1:29" x14ac:dyDescent="0.3">
      <c r="B479" s="34" t="s">
        <v>302</v>
      </c>
      <c r="C479" s="34"/>
      <c r="D479" s="7">
        <f>D480</f>
        <v>2616115.09</v>
      </c>
      <c r="E479" s="48">
        <f t="shared" ref="E479:Z479" si="189">E480</f>
        <v>0</v>
      </c>
      <c r="F479" s="48">
        <f t="shared" si="189"/>
        <v>0</v>
      </c>
      <c r="G479" s="48">
        <f t="shared" si="189"/>
        <v>0</v>
      </c>
      <c r="H479" s="48">
        <f t="shared" si="189"/>
        <v>2380408.96</v>
      </c>
      <c r="I479" s="48">
        <f t="shared" si="189"/>
        <v>0</v>
      </c>
      <c r="J479" s="48">
        <f t="shared" si="189"/>
        <v>0</v>
      </c>
      <c r="K479" s="49">
        <f t="shared" si="189"/>
        <v>0</v>
      </c>
      <c r="L479" s="48">
        <f t="shared" si="189"/>
        <v>0</v>
      </c>
      <c r="M479" s="48">
        <f t="shared" si="189"/>
        <v>0</v>
      </c>
      <c r="N479" s="48">
        <f t="shared" si="189"/>
        <v>0</v>
      </c>
      <c r="O479" s="48">
        <f t="shared" si="189"/>
        <v>0</v>
      </c>
      <c r="P479" s="48">
        <f t="shared" si="189"/>
        <v>0</v>
      </c>
      <c r="Q479" s="48">
        <f t="shared" si="189"/>
        <v>0</v>
      </c>
      <c r="R479" s="48">
        <f t="shared" si="189"/>
        <v>0</v>
      </c>
      <c r="S479" s="48">
        <f t="shared" si="189"/>
        <v>0</v>
      </c>
      <c r="T479" s="48">
        <f t="shared" si="189"/>
        <v>0</v>
      </c>
      <c r="U479" s="48">
        <f t="shared" si="189"/>
        <v>0</v>
      </c>
      <c r="V479" s="48">
        <f t="shared" si="189"/>
        <v>0</v>
      </c>
      <c r="W479" s="48">
        <f t="shared" si="189"/>
        <v>0</v>
      </c>
      <c r="X479" s="48">
        <f t="shared" si="189"/>
        <v>200000</v>
      </c>
      <c r="Y479" s="48">
        <f t="shared" si="189"/>
        <v>35706.129999999997</v>
      </c>
      <c r="Z479" s="48">
        <f t="shared" si="189"/>
        <v>0</v>
      </c>
      <c r="AA479" s="38" t="s">
        <v>501</v>
      </c>
      <c r="AB479" s="38" t="s">
        <v>501</v>
      </c>
      <c r="AC479" s="38" t="s">
        <v>501</v>
      </c>
    </row>
    <row r="480" spans="1:29" x14ac:dyDescent="0.3">
      <c r="A480">
        <v>1</v>
      </c>
      <c r="B480" s="40">
        <f>SUBTOTAL(9,$A$329:A480)</f>
        <v>115</v>
      </c>
      <c r="C480" s="46" t="s">
        <v>308</v>
      </c>
      <c r="D480" s="36">
        <f>E480+F480+G480+H480+I480+J480+L480+N480+P480+R480+T480+U480+V480+W480+Y480+Z480+X480</f>
        <v>2616115.09</v>
      </c>
      <c r="E480" s="48">
        <v>0</v>
      </c>
      <c r="F480" s="48">
        <v>0</v>
      </c>
      <c r="G480" s="48">
        <v>0</v>
      </c>
      <c r="H480" s="44">
        <v>2380408.96</v>
      </c>
      <c r="I480" s="48">
        <v>0</v>
      </c>
      <c r="J480" s="48">
        <v>0</v>
      </c>
      <c r="K480" s="49">
        <v>0</v>
      </c>
      <c r="L480" s="48">
        <v>0</v>
      </c>
      <c r="M480" s="44">
        <v>0</v>
      </c>
      <c r="N480" s="44">
        <v>0</v>
      </c>
      <c r="O480" s="48">
        <v>0</v>
      </c>
      <c r="P480" s="48">
        <v>0</v>
      </c>
      <c r="Q480" s="48">
        <v>0</v>
      </c>
      <c r="R480" s="48">
        <v>0</v>
      </c>
      <c r="S480" s="48">
        <v>0</v>
      </c>
      <c r="T480" s="48">
        <v>0</v>
      </c>
      <c r="U480" s="48">
        <v>0</v>
      </c>
      <c r="V480" s="48">
        <v>0</v>
      </c>
      <c r="W480" s="48">
        <v>0</v>
      </c>
      <c r="X480" s="48">
        <v>200000</v>
      </c>
      <c r="Y480" s="48">
        <f>ROUND(H480*1.5%,2)</f>
        <v>35706.129999999997</v>
      </c>
      <c r="Z480" s="48">
        <v>0</v>
      </c>
      <c r="AA480" s="45">
        <v>2028</v>
      </c>
      <c r="AB480" s="45">
        <v>2028</v>
      </c>
      <c r="AC480" s="45">
        <v>2028</v>
      </c>
    </row>
    <row r="481" spans="1:29" x14ac:dyDescent="0.3">
      <c r="B481" s="34" t="s">
        <v>293</v>
      </c>
      <c r="C481" s="34"/>
      <c r="D481" s="7">
        <f>SUM(D482:D484)</f>
        <v>15293606.450000001</v>
      </c>
      <c r="E481" s="48">
        <f t="shared" ref="E481:Z481" si="190">SUM(E482:E484)</f>
        <v>365546.55</v>
      </c>
      <c r="F481" s="48">
        <f t="shared" si="190"/>
        <v>0</v>
      </c>
      <c r="G481" s="48">
        <f t="shared" si="190"/>
        <v>0</v>
      </c>
      <c r="H481" s="48">
        <f t="shared" si="190"/>
        <v>0</v>
      </c>
      <c r="I481" s="48">
        <f t="shared" si="190"/>
        <v>0</v>
      </c>
      <c r="J481" s="48">
        <f t="shared" si="190"/>
        <v>0</v>
      </c>
      <c r="K481" s="49">
        <f t="shared" si="190"/>
        <v>0</v>
      </c>
      <c r="L481" s="48">
        <f t="shared" si="190"/>
        <v>0</v>
      </c>
      <c r="M481" s="48">
        <f t="shared" si="190"/>
        <v>1170</v>
      </c>
      <c r="N481" s="48">
        <f t="shared" si="190"/>
        <v>14238991.82</v>
      </c>
      <c r="O481" s="48">
        <f t="shared" si="190"/>
        <v>0</v>
      </c>
      <c r="P481" s="48">
        <f t="shared" si="190"/>
        <v>0</v>
      </c>
      <c r="Q481" s="48">
        <f t="shared" si="190"/>
        <v>0</v>
      </c>
      <c r="R481" s="48">
        <f t="shared" si="190"/>
        <v>0</v>
      </c>
      <c r="S481" s="48">
        <f t="shared" si="190"/>
        <v>0</v>
      </c>
      <c r="T481" s="48">
        <f t="shared" si="190"/>
        <v>0</v>
      </c>
      <c r="U481" s="48">
        <f t="shared" si="190"/>
        <v>0</v>
      </c>
      <c r="V481" s="48">
        <f t="shared" si="190"/>
        <v>0</v>
      </c>
      <c r="W481" s="48">
        <f t="shared" si="190"/>
        <v>0</v>
      </c>
      <c r="X481" s="48">
        <f t="shared" si="190"/>
        <v>470000</v>
      </c>
      <c r="Y481" s="48">
        <f t="shared" si="190"/>
        <v>219068.08000000002</v>
      </c>
      <c r="Z481" s="48">
        <f t="shared" si="190"/>
        <v>0</v>
      </c>
      <c r="AA481" s="38" t="s">
        <v>501</v>
      </c>
      <c r="AB481" s="38" t="s">
        <v>501</v>
      </c>
      <c r="AC481" s="38" t="s">
        <v>501</v>
      </c>
    </row>
    <row r="482" spans="1:29" x14ac:dyDescent="0.3">
      <c r="A482">
        <v>1</v>
      </c>
      <c r="B482" s="40">
        <f>SUBTOTAL(9,$A$329:A482)</f>
        <v>116</v>
      </c>
      <c r="C482" s="46" t="s">
        <v>309</v>
      </c>
      <c r="D482" s="36">
        <f t="shared" ref="D482:D484" si="191">E482+F482+G482+H482+I482+J482+L482+N482+P482+R482+T482+U482+V482+W482+Y482+Z482+X482</f>
        <v>4950858.9000000004</v>
      </c>
      <c r="E482" s="48">
        <v>0</v>
      </c>
      <c r="F482" s="48">
        <v>0</v>
      </c>
      <c r="G482" s="48">
        <v>0</v>
      </c>
      <c r="H482" s="48">
        <v>0</v>
      </c>
      <c r="I482" s="48">
        <v>0</v>
      </c>
      <c r="J482" s="48">
        <v>0</v>
      </c>
      <c r="K482" s="49">
        <v>0</v>
      </c>
      <c r="L482" s="48">
        <v>0</v>
      </c>
      <c r="M482" s="44">
        <v>390</v>
      </c>
      <c r="N482" s="44">
        <v>4680649.16</v>
      </c>
      <c r="O482" s="48">
        <v>0</v>
      </c>
      <c r="P482" s="48">
        <v>0</v>
      </c>
      <c r="Q482" s="48">
        <v>0</v>
      </c>
      <c r="R482" s="48">
        <v>0</v>
      </c>
      <c r="S482" s="48">
        <v>0</v>
      </c>
      <c r="T482" s="48">
        <v>0</v>
      </c>
      <c r="U482" s="48">
        <v>0</v>
      </c>
      <c r="V482" s="48">
        <v>0</v>
      </c>
      <c r="W482" s="48">
        <v>0</v>
      </c>
      <c r="X482" s="48">
        <v>200000</v>
      </c>
      <c r="Y482" s="48">
        <f>ROUND(N482*1.5%,2)</f>
        <v>70209.740000000005</v>
      </c>
      <c r="Z482" s="48">
        <v>0</v>
      </c>
      <c r="AA482" s="45">
        <v>2028</v>
      </c>
      <c r="AB482" s="45">
        <v>2028</v>
      </c>
      <c r="AC482" s="45">
        <v>2028</v>
      </c>
    </row>
    <row r="483" spans="1:29" x14ac:dyDescent="0.3">
      <c r="A483">
        <v>1</v>
      </c>
      <c r="B483" s="40">
        <f>SUBTOTAL(9,$A$329:A483)</f>
        <v>117</v>
      </c>
      <c r="C483" s="46" t="s">
        <v>310</v>
      </c>
      <c r="D483" s="36">
        <f t="shared" si="191"/>
        <v>441029.75</v>
      </c>
      <c r="E483" s="44">
        <v>365546.55</v>
      </c>
      <c r="F483" s="48">
        <v>0</v>
      </c>
      <c r="G483" s="48">
        <v>0</v>
      </c>
      <c r="H483" s="48">
        <v>0</v>
      </c>
      <c r="I483" s="48">
        <v>0</v>
      </c>
      <c r="J483" s="48">
        <v>0</v>
      </c>
      <c r="K483" s="49">
        <v>0</v>
      </c>
      <c r="L483" s="48">
        <v>0</v>
      </c>
      <c r="M483" s="44">
        <v>0</v>
      </c>
      <c r="N483" s="44">
        <v>0</v>
      </c>
      <c r="O483" s="48">
        <v>0</v>
      </c>
      <c r="P483" s="48">
        <v>0</v>
      </c>
      <c r="Q483" s="48">
        <v>0</v>
      </c>
      <c r="R483" s="48">
        <v>0</v>
      </c>
      <c r="S483" s="48">
        <v>0</v>
      </c>
      <c r="T483" s="48">
        <v>0</v>
      </c>
      <c r="U483" s="48">
        <v>0</v>
      </c>
      <c r="V483" s="48">
        <v>0</v>
      </c>
      <c r="W483" s="48">
        <v>0</v>
      </c>
      <c r="X483" s="48">
        <v>70000</v>
      </c>
      <c r="Y483" s="48">
        <f>ROUND(E483*1.5%,2)</f>
        <v>5483.2</v>
      </c>
      <c r="Z483" s="48">
        <v>0</v>
      </c>
      <c r="AA483" s="45">
        <v>2028</v>
      </c>
      <c r="AB483" s="45">
        <v>2028</v>
      </c>
      <c r="AC483" s="45">
        <v>2028</v>
      </c>
    </row>
    <row r="484" spans="1:29" x14ac:dyDescent="0.3">
      <c r="A484">
        <v>1</v>
      </c>
      <c r="B484" s="40">
        <f>SUBTOTAL(9,$A$329:A484)</f>
        <v>118</v>
      </c>
      <c r="C484" s="46" t="s">
        <v>311</v>
      </c>
      <c r="D484" s="36">
        <f t="shared" si="191"/>
        <v>9901717.8000000007</v>
      </c>
      <c r="E484" s="48">
        <v>0</v>
      </c>
      <c r="F484" s="48">
        <v>0</v>
      </c>
      <c r="G484" s="48">
        <v>0</v>
      </c>
      <c r="H484" s="48">
        <v>0</v>
      </c>
      <c r="I484" s="48">
        <v>0</v>
      </c>
      <c r="J484" s="48">
        <v>0</v>
      </c>
      <c r="K484" s="49">
        <v>0</v>
      </c>
      <c r="L484" s="48">
        <v>0</v>
      </c>
      <c r="M484" s="44">
        <v>780</v>
      </c>
      <c r="N484" s="44">
        <v>9558342.6600000001</v>
      </c>
      <c r="O484" s="48">
        <v>0</v>
      </c>
      <c r="P484" s="48">
        <v>0</v>
      </c>
      <c r="Q484" s="48">
        <v>0</v>
      </c>
      <c r="R484" s="48">
        <v>0</v>
      </c>
      <c r="S484" s="48">
        <v>0</v>
      </c>
      <c r="T484" s="48">
        <v>0</v>
      </c>
      <c r="U484" s="48">
        <v>0</v>
      </c>
      <c r="V484" s="48">
        <v>0</v>
      </c>
      <c r="W484" s="48">
        <v>0</v>
      </c>
      <c r="X484" s="48">
        <v>200000</v>
      </c>
      <c r="Y484" s="48">
        <f>ROUND(N484*1.5%,2)</f>
        <v>143375.14000000001</v>
      </c>
      <c r="Z484" s="48">
        <v>0</v>
      </c>
      <c r="AA484" s="45">
        <v>2028</v>
      </c>
      <c r="AB484" s="45">
        <v>2028</v>
      </c>
      <c r="AC484" s="45">
        <v>2028</v>
      </c>
    </row>
    <row r="485" spans="1:29" x14ac:dyDescent="0.3">
      <c r="B485" s="34" t="s">
        <v>312</v>
      </c>
      <c r="C485" s="34"/>
      <c r="D485" s="7">
        <f>D486</f>
        <v>7489760.9000000004</v>
      </c>
      <c r="E485" s="48">
        <f t="shared" ref="E485:Z485" si="192">E486</f>
        <v>0</v>
      </c>
      <c r="F485" s="48">
        <f t="shared" si="192"/>
        <v>0</v>
      </c>
      <c r="G485" s="48">
        <f t="shared" si="192"/>
        <v>0</v>
      </c>
      <c r="H485" s="48">
        <f t="shared" si="192"/>
        <v>0</v>
      </c>
      <c r="I485" s="48">
        <f t="shared" si="192"/>
        <v>0</v>
      </c>
      <c r="J485" s="48">
        <f t="shared" si="192"/>
        <v>0</v>
      </c>
      <c r="K485" s="49">
        <f t="shared" si="192"/>
        <v>0</v>
      </c>
      <c r="L485" s="48">
        <f t="shared" si="192"/>
        <v>0</v>
      </c>
      <c r="M485" s="48">
        <f t="shared" si="192"/>
        <v>590</v>
      </c>
      <c r="N485" s="48">
        <f t="shared" si="192"/>
        <v>7182030.4400000004</v>
      </c>
      <c r="O485" s="48">
        <f t="shared" si="192"/>
        <v>0</v>
      </c>
      <c r="P485" s="48">
        <f t="shared" si="192"/>
        <v>0</v>
      </c>
      <c r="Q485" s="48">
        <f t="shared" si="192"/>
        <v>0</v>
      </c>
      <c r="R485" s="48">
        <f t="shared" si="192"/>
        <v>0</v>
      </c>
      <c r="S485" s="48">
        <f t="shared" si="192"/>
        <v>0</v>
      </c>
      <c r="T485" s="48">
        <f t="shared" si="192"/>
        <v>0</v>
      </c>
      <c r="U485" s="48">
        <f t="shared" si="192"/>
        <v>0</v>
      </c>
      <c r="V485" s="48">
        <f t="shared" si="192"/>
        <v>0</v>
      </c>
      <c r="W485" s="48">
        <f t="shared" si="192"/>
        <v>0</v>
      </c>
      <c r="X485" s="48">
        <f t="shared" si="192"/>
        <v>200000</v>
      </c>
      <c r="Y485" s="48">
        <f t="shared" si="192"/>
        <v>107730.46</v>
      </c>
      <c r="Z485" s="48">
        <f t="shared" si="192"/>
        <v>0</v>
      </c>
      <c r="AA485" s="38" t="s">
        <v>501</v>
      </c>
      <c r="AB485" s="38" t="s">
        <v>501</v>
      </c>
      <c r="AC485" s="38" t="s">
        <v>501</v>
      </c>
    </row>
    <row r="486" spans="1:29" x14ac:dyDescent="0.3">
      <c r="A486">
        <v>1</v>
      </c>
      <c r="B486" s="40">
        <f>SUBTOTAL(9,$A$329:A486)</f>
        <v>119</v>
      </c>
      <c r="C486" s="46" t="s">
        <v>313</v>
      </c>
      <c r="D486" s="36">
        <f>E486+F486+G486+H486+I486+J486+L486+N486+P486+R486+T486+U486+V486+W486+Y486+Z486+X486</f>
        <v>7489760.9000000004</v>
      </c>
      <c r="E486" s="48">
        <v>0</v>
      </c>
      <c r="F486" s="48">
        <v>0</v>
      </c>
      <c r="G486" s="48">
        <v>0</v>
      </c>
      <c r="H486" s="48">
        <v>0</v>
      </c>
      <c r="I486" s="48">
        <v>0</v>
      </c>
      <c r="J486" s="48">
        <v>0</v>
      </c>
      <c r="K486" s="49">
        <v>0</v>
      </c>
      <c r="L486" s="48">
        <v>0</v>
      </c>
      <c r="M486" s="44">
        <v>590</v>
      </c>
      <c r="N486" s="44">
        <v>7182030.4400000004</v>
      </c>
      <c r="O486" s="48">
        <v>0</v>
      </c>
      <c r="P486" s="48">
        <v>0</v>
      </c>
      <c r="Q486" s="48">
        <v>0</v>
      </c>
      <c r="R486" s="48">
        <v>0</v>
      </c>
      <c r="S486" s="48">
        <v>0</v>
      </c>
      <c r="T486" s="48">
        <v>0</v>
      </c>
      <c r="U486" s="48">
        <v>0</v>
      </c>
      <c r="V486" s="48">
        <v>0</v>
      </c>
      <c r="W486" s="48">
        <v>0</v>
      </c>
      <c r="X486" s="48">
        <v>200000</v>
      </c>
      <c r="Y486" s="48">
        <f>ROUND(N486*1.5%,2)</f>
        <v>107730.46</v>
      </c>
      <c r="Z486" s="48">
        <v>0</v>
      </c>
      <c r="AA486" s="45">
        <v>2028</v>
      </c>
      <c r="AB486" s="45">
        <v>2028</v>
      </c>
      <c r="AC486" s="45">
        <v>2028</v>
      </c>
    </row>
    <row r="487" spans="1:29" x14ac:dyDescent="0.3">
      <c r="B487" s="34" t="s">
        <v>300</v>
      </c>
      <c r="C487" s="34"/>
      <c r="D487" s="7">
        <f>D488</f>
        <v>8378376.5999999996</v>
      </c>
      <c r="E487" s="48">
        <f t="shared" ref="E487:Z487" si="193">E488</f>
        <v>0</v>
      </c>
      <c r="F487" s="48">
        <f t="shared" si="193"/>
        <v>0</v>
      </c>
      <c r="G487" s="48">
        <f t="shared" si="193"/>
        <v>0</v>
      </c>
      <c r="H487" s="48">
        <f t="shared" si="193"/>
        <v>0</v>
      </c>
      <c r="I487" s="48">
        <f t="shared" si="193"/>
        <v>0</v>
      </c>
      <c r="J487" s="48">
        <f t="shared" si="193"/>
        <v>0</v>
      </c>
      <c r="K487" s="49">
        <f t="shared" si="193"/>
        <v>0</v>
      </c>
      <c r="L487" s="48">
        <f t="shared" si="193"/>
        <v>0</v>
      </c>
      <c r="M487" s="48">
        <f t="shared" si="193"/>
        <v>660</v>
      </c>
      <c r="N487" s="48">
        <f t="shared" si="193"/>
        <v>8057513.8899999997</v>
      </c>
      <c r="O487" s="48">
        <f t="shared" si="193"/>
        <v>0</v>
      </c>
      <c r="P487" s="48">
        <f t="shared" si="193"/>
        <v>0</v>
      </c>
      <c r="Q487" s="48">
        <f t="shared" si="193"/>
        <v>0</v>
      </c>
      <c r="R487" s="48">
        <f t="shared" si="193"/>
        <v>0</v>
      </c>
      <c r="S487" s="48">
        <f t="shared" si="193"/>
        <v>0</v>
      </c>
      <c r="T487" s="48">
        <f t="shared" si="193"/>
        <v>0</v>
      </c>
      <c r="U487" s="48">
        <f t="shared" si="193"/>
        <v>0</v>
      </c>
      <c r="V487" s="48">
        <f t="shared" si="193"/>
        <v>0</v>
      </c>
      <c r="W487" s="48">
        <f t="shared" si="193"/>
        <v>0</v>
      </c>
      <c r="X487" s="48">
        <f t="shared" si="193"/>
        <v>200000</v>
      </c>
      <c r="Y487" s="48">
        <f t="shared" si="193"/>
        <v>120862.71</v>
      </c>
      <c r="Z487" s="48">
        <f t="shared" si="193"/>
        <v>0</v>
      </c>
      <c r="AA487" s="38" t="s">
        <v>501</v>
      </c>
      <c r="AB487" s="38" t="s">
        <v>501</v>
      </c>
      <c r="AC487" s="38" t="s">
        <v>501</v>
      </c>
    </row>
    <row r="488" spans="1:29" x14ac:dyDescent="0.3">
      <c r="A488">
        <v>1</v>
      </c>
      <c r="B488" s="40">
        <f>SUBTOTAL(9,$A$329:A488)</f>
        <v>120</v>
      </c>
      <c r="C488" s="46" t="s">
        <v>314</v>
      </c>
      <c r="D488" s="36">
        <f>E488+F488+G488+H488+I488+J488+L488+N488+P488+R488+T488+U488+V488+W488+Y488+Z488+X488</f>
        <v>8378376.5999999996</v>
      </c>
      <c r="E488" s="48">
        <v>0</v>
      </c>
      <c r="F488" s="48">
        <v>0</v>
      </c>
      <c r="G488" s="48">
        <v>0</v>
      </c>
      <c r="H488" s="48">
        <v>0</v>
      </c>
      <c r="I488" s="48">
        <v>0</v>
      </c>
      <c r="J488" s="48">
        <v>0</v>
      </c>
      <c r="K488" s="49">
        <v>0</v>
      </c>
      <c r="L488" s="48">
        <v>0</v>
      </c>
      <c r="M488" s="44">
        <v>660</v>
      </c>
      <c r="N488" s="44">
        <v>8057513.8899999997</v>
      </c>
      <c r="O488" s="48">
        <v>0</v>
      </c>
      <c r="P488" s="48">
        <v>0</v>
      </c>
      <c r="Q488" s="48">
        <v>0</v>
      </c>
      <c r="R488" s="48">
        <v>0</v>
      </c>
      <c r="S488" s="48">
        <v>0</v>
      </c>
      <c r="T488" s="48">
        <v>0</v>
      </c>
      <c r="U488" s="48">
        <v>0</v>
      </c>
      <c r="V488" s="48">
        <v>0</v>
      </c>
      <c r="W488" s="48">
        <v>0</v>
      </c>
      <c r="X488" s="48">
        <v>200000</v>
      </c>
      <c r="Y488" s="48">
        <f>ROUND(N488*1.5%,2)</f>
        <v>120862.71</v>
      </c>
      <c r="Z488" s="48">
        <v>0</v>
      </c>
      <c r="AA488" s="45">
        <v>2028</v>
      </c>
      <c r="AB488" s="45">
        <v>2028</v>
      </c>
      <c r="AC488" s="45">
        <v>2028</v>
      </c>
    </row>
    <row r="489" spans="1:29" x14ac:dyDescent="0.3">
      <c r="B489" s="34" t="s">
        <v>325</v>
      </c>
      <c r="C489" s="34"/>
      <c r="D489" s="7">
        <f>D490</f>
        <v>4441177.17</v>
      </c>
      <c r="E489" s="48">
        <f t="shared" ref="E489:Z489" si="194">E490</f>
        <v>0</v>
      </c>
      <c r="F489" s="48">
        <f t="shared" si="194"/>
        <v>0</v>
      </c>
      <c r="G489" s="48">
        <f t="shared" si="194"/>
        <v>0</v>
      </c>
      <c r="H489" s="48">
        <f t="shared" si="194"/>
        <v>0</v>
      </c>
      <c r="I489" s="48">
        <f t="shared" si="194"/>
        <v>0</v>
      </c>
      <c r="J489" s="48">
        <f t="shared" si="194"/>
        <v>0</v>
      </c>
      <c r="K489" s="49">
        <f t="shared" si="194"/>
        <v>0</v>
      </c>
      <c r="L489" s="48">
        <f t="shared" si="194"/>
        <v>0</v>
      </c>
      <c r="M489" s="48">
        <f t="shared" si="194"/>
        <v>0</v>
      </c>
      <c r="N489" s="48">
        <f t="shared" si="194"/>
        <v>0</v>
      </c>
      <c r="O489" s="48">
        <f t="shared" si="194"/>
        <v>0</v>
      </c>
      <c r="P489" s="48">
        <f t="shared" si="194"/>
        <v>0</v>
      </c>
      <c r="Q489" s="48">
        <f t="shared" si="194"/>
        <v>387</v>
      </c>
      <c r="R489" s="48">
        <f t="shared" si="194"/>
        <v>4178499.67</v>
      </c>
      <c r="S489" s="48">
        <f t="shared" si="194"/>
        <v>0</v>
      </c>
      <c r="T489" s="48">
        <f t="shared" si="194"/>
        <v>0</v>
      </c>
      <c r="U489" s="48">
        <f t="shared" si="194"/>
        <v>0</v>
      </c>
      <c r="V489" s="48">
        <f t="shared" si="194"/>
        <v>0</v>
      </c>
      <c r="W489" s="48">
        <f t="shared" si="194"/>
        <v>0</v>
      </c>
      <c r="X489" s="48">
        <f t="shared" si="194"/>
        <v>200000</v>
      </c>
      <c r="Y489" s="48">
        <f t="shared" si="194"/>
        <v>62677.5</v>
      </c>
      <c r="Z489" s="48">
        <f t="shared" si="194"/>
        <v>0</v>
      </c>
      <c r="AA489" s="38" t="s">
        <v>501</v>
      </c>
      <c r="AB489" s="38" t="s">
        <v>501</v>
      </c>
      <c r="AC489" s="38" t="s">
        <v>501</v>
      </c>
    </row>
    <row r="490" spans="1:29" x14ac:dyDescent="0.3">
      <c r="A490">
        <v>1</v>
      </c>
      <c r="B490" s="40">
        <f>SUBTOTAL(9,$A$329:A490)</f>
        <v>121</v>
      </c>
      <c r="C490" s="46" t="s">
        <v>319</v>
      </c>
      <c r="D490" s="36">
        <f>E490+F490+G490+H490+I490+J490+L490+N490+P490+R490+T490+U490+V490+W490+Y490+Z490+X490</f>
        <v>4441177.17</v>
      </c>
      <c r="E490" s="48">
        <v>0</v>
      </c>
      <c r="F490" s="48">
        <v>0</v>
      </c>
      <c r="G490" s="48">
        <v>0</v>
      </c>
      <c r="H490" s="48">
        <v>0</v>
      </c>
      <c r="I490" s="48">
        <v>0</v>
      </c>
      <c r="J490" s="48">
        <v>0</v>
      </c>
      <c r="K490" s="49">
        <v>0</v>
      </c>
      <c r="L490" s="48">
        <v>0</v>
      </c>
      <c r="M490" s="44">
        <v>0</v>
      </c>
      <c r="N490" s="44">
        <v>0</v>
      </c>
      <c r="O490" s="48">
        <v>0</v>
      </c>
      <c r="P490" s="48">
        <v>0</v>
      </c>
      <c r="Q490" s="44">
        <v>387</v>
      </c>
      <c r="R490" s="44">
        <v>4178499.67</v>
      </c>
      <c r="S490" s="48">
        <v>0</v>
      </c>
      <c r="T490" s="48">
        <v>0</v>
      </c>
      <c r="U490" s="48">
        <v>0</v>
      </c>
      <c r="V490" s="48">
        <v>0</v>
      </c>
      <c r="W490" s="48">
        <v>0</v>
      </c>
      <c r="X490" s="48">
        <v>200000</v>
      </c>
      <c r="Y490" s="48">
        <f>ROUND(R490*1.5%,2)</f>
        <v>62677.5</v>
      </c>
      <c r="Z490" s="48">
        <v>0</v>
      </c>
      <c r="AA490" s="45">
        <v>2028</v>
      </c>
      <c r="AB490" s="45">
        <v>2028</v>
      </c>
      <c r="AC490" s="45">
        <v>2028</v>
      </c>
    </row>
    <row r="491" spans="1:29" x14ac:dyDescent="0.3">
      <c r="B491" s="34" t="s">
        <v>323</v>
      </c>
      <c r="C491" s="34"/>
      <c r="D491" s="7">
        <f>D492</f>
        <v>4595412.62</v>
      </c>
      <c r="E491" s="48">
        <f t="shared" ref="E491:Z491" si="195">E492</f>
        <v>0</v>
      </c>
      <c r="F491" s="48">
        <f t="shared" si="195"/>
        <v>0</v>
      </c>
      <c r="G491" s="48">
        <f t="shared" si="195"/>
        <v>0</v>
      </c>
      <c r="H491" s="48">
        <f t="shared" si="195"/>
        <v>0</v>
      </c>
      <c r="I491" s="48">
        <f t="shared" si="195"/>
        <v>0</v>
      </c>
      <c r="J491" s="48">
        <f t="shared" si="195"/>
        <v>0</v>
      </c>
      <c r="K491" s="49">
        <f t="shared" si="195"/>
        <v>0</v>
      </c>
      <c r="L491" s="48">
        <f t="shared" si="195"/>
        <v>0</v>
      </c>
      <c r="M491" s="48">
        <f t="shared" si="195"/>
        <v>362</v>
      </c>
      <c r="N491" s="48">
        <f t="shared" si="195"/>
        <v>4379716.87</v>
      </c>
      <c r="O491" s="48">
        <f t="shared" si="195"/>
        <v>0</v>
      </c>
      <c r="P491" s="48">
        <f t="shared" si="195"/>
        <v>0</v>
      </c>
      <c r="Q491" s="48">
        <f t="shared" si="195"/>
        <v>0</v>
      </c>
      <c r="R491" s="48">
        <f t="shared" si="195"/>
        <v>0</v>
      </c>
      <c r="S491" s="48">
        <f t="shared" si="195"/>
        <v>0</v>
      </c>
      <c r="T491" s="48">
        <f t="shared" si="195"/>
        <v>0</v>
      </c>
      <c r="U491" s="48">
        <f t="shared" si="195"/>
        <v>0</v>
      </c>
      <c r="V491" s="48">
        <f t="shared" si="195"/>
        <v>0</v>
      </c>
      <c r="W491" s="48">
        <f t="shared" si="195"/>
        <v>0</v>
      </c>
      <c r="X491" s="48">
        <f t="shared" si="195"/>
        <v>150000</v>
      </c>
      <c r="Y491" s="48">
        <f t="shared" si="195"/>
        <v>65695.75</v>
      </c>
      <c r="Z491" s="48">
        <f t="shared" si="195"/>
        <v>0</v>
      </c>
      <c r="AA491" s="38" t="s">
        <v>501</v>
      </c>
      <c r="AB491" s="38" t="s">
        <v>501</v>
      </c>
      <c r="AC491" s="38" t="s">
        <v>501</v>
      </c>
    </row>
    <row r="492" spans="1:29" ht="20.25" customHeight="1" x14ac:dyDescent="0.3">
      <c r="A492">
        <v>1</v>
      </c>
      <c r="B492" s="40">
        <f>SUBTOTAL(9,$A$329:A492)</f>
        <v>122</v>
      </c>
      <c r="C492" s="46" t="s">
        <v>320</v>
      </c>
      <c r="D492" s="36">
        <f>E492+F492+G492+H492+I492+J492+L492+N492+P492+R492+T492+U492+V492+W492+Y492+Z492+X492</f>
        <v>4595412.62</v>
      </c>
      <c r="E492" s="48">
        <v>0</v>
      </c>
      <c r="F492" s="48">
        <v>0</v>
      </c>
      <c r="G492" s="48">
        <v>0</v>
      </c>
      <c r="H492" s="48">
        <v>0</v>
      </c>
      <c r="I492" s="48">
        <v>0</v>
      </c>
      <c r="J492" s="48">
        <v>0</v>
      </c>
      <c r="K492" s="49">
        <v>0</v>
      </c>
      <c r="L492" s="48">
        <v>0</v>
      </c>
      <c r="M492" s="44">
        <v>362</v>
      </c>
      <c r="N492" s="44">
        <v>4379716.87</v>
      </c>
      <c r="O492" s="48">
        <v>0</v>
      </c>
      <c r="P492" s="48">
        <v>0</v>
      </c>
      <c r="Q492" s="48">
        <v>0</v>
      </c>
      <c r="R492" s="48">
        <v>0</v>
      </c>
      <c r="S492" s="48">
        <v>0</v>
      </c>
      <c r="T492" s="48">
        <v>0</v>
      </c>
      <c r="U492" s="48">
        <v>0</v>
      </c>
      <c r="V492" s="48">
        <v>0</v>
      </c>
      <c r="W492" s="48">
        <v>0</v>
      </c>
      <c r="X492" s="48">
        <v>150000</v>
      </c>
      <c r="Y492" s="48">
        <f>ROUND(N492*1.5%,2)</f>
        <v>65695.75</v>
      </c>
      <c r="Z492" s="48">
        <v>0</v>
      </c>
      <c r="AA492" s="45">
        <v>2028</v>
      </c>
      <c r="AB492" s="45">
        <v>2028</v>
      </c>
      <c r="AC492" s="45">
        <v>2028</v>
      </c>
    </row>
    <row r="493" spans="1:29" x14ac:dyDescent="0.3">
      <c r="B493" s="34" t="s">
        <v>326</v>
      </c>
      <c r="C493" s="34"/>
      <c r="D493" s="7">
        <f>D494</f>
        <v>7553233.4500000002</v>
      </c>
      <c r="E493" s="48">
        <f t="shared" ref="E493:Z493" si="196">E494</f>
        <v>0</v>
      </c>
      <c r="F493" s="48">
        <f t="shared" si="196"/>
        <v>0</v>
      </c>
      <c r="G493" s="48">
        <f t="shared" si="196"/>
        <v>0</v>
      </c>
      <c r="H493" s="48">
        <f t="shared" si="196"/>
        <v>0</v>
      </c>
      <c r="I493" s="48">
        <f t="shared" si="196"/>
        <v>0</v>
      </c>
      <c r="J493" s="48">
        <f t="shared" si="196"/>
        <v>0</v>
      </c>
      <c r="K493" s="49">
        <f t="shared" si="196"/>
        <v>0</v>
      </c>
      <c r="L493" s="48">
        <f t="shared" si="196"/>
        <v>0</v>
      </c>
      <c r="M493" s="48">
        <f t="shared" si="196"/>
        <v>595</v>
      </c>
      <c r="N493" s="48">
        <f t="shared" si="196"/>
        <v>7244564.9800000004</v>
      </c>
      <c r="O493" s="48">
        <f t="shared" si="196"/>
        <v>0</v>
      </c>
      <c r="P493" s="48">
        <f t="shared" si="196"/>
        <v>0</v>
      </c>
      <c r="Q493" s="48">
        <f t="shared" si="196"/>
        <v>0</v>
      </c>
      <c r="R493" s="48">
        <f t="shared" si="196"/>
        <v>0</v>
      </c>
      <c r="S493" s="48">
        <f t="shared" si="196"/>
        <v>0</v>
      </c>
      <c r="T493" s="48">
        <f t="shared" si="196"/>
        <v>0</v>
      </c>
      <c r="U493" s="48">
        <f t="shared" si="196"/>
        <v>0</v>
      </c>
      <c r="V493" s="48">
        <f t="shared" si="196"/>
        <v>0</v>
      </c>
      <c r="W493" s="48">
        <f t="shared" si="196"/>
        <v>0</v>
      </c>
      <c r="X493" s="48">
        <f t="shared" si="196"/>
        <v>200000</v>
      </c>
      <c r="Y493" s="48">
        <f t="shared" si="196"/>
        <v>108668.47</v>
      </c>
      <c r="Z493" s="48">
        <f t="shared" si="196"/>
        <v>0</v>
      </c>
      <c r="AA493" s="38" t="s">
        <v>501</v>
      </c>
      <c r="AB493" s="38" t="s">
        <v>501</v>
      </c>
      <c r="AC493" s="38" t="s">
        <v>501</v>
      </c>
    </row>
    <row r="494" spans="1:29" x14ac:dyDescent="0.3">
      <c r="A494">
        <v>1</v>
      </c>
      <c r="B494" s="40">
        <f>SUBTOTAL(9,$A$329:A494)</f>
        <v>123</v>
      </c>
      <c r="C494" s="46" t="s">
        <v>321</v>
      </c>
      <c r="D494" s="36">
        <f>E494+F494+G494+H494+I494+J494+L494+N494+P494+R494+T494+U494+V494+W494+Y494+Z494+X494</f>
        <v>7553233.4500000002</v>
      </c>
      <c r="E494" s="48">
        <v>0</v>
      </c>
      <c r="F494" s="48">
        <v>0</v>
      </c>
      <c r="G494" s="48">
        <v>0</v>
      </c>
      <c r="H494" s="48">
        <v>0</v>
      </c>
      <c r="I494" s="48">
        <v>0</v>
      </c>
      <c r="J494" s="48">
        <v>0</v>
      </c>
      <c r="K494" s="49">
        <v>0</v>
      </c>
      <c r="L494" s="48">
        <v>0</v>
      </c>
      <c r="M494" s="44">
        <v>595</v>
      </c>
      <c r="N494" s="44">
        <v>7244564.9800000004</v>
      </c>
      <c r="O494" s="48">
        <v>0</v>
      </c>
      <c r="P494" s="48">
        <v>0</v>
      </c>
      <c r="Q494" s="48">
        <v>0</v>
      </c>
      <c r="R494" s="48">
        <v>0</v>
      </c>
      <c r="S494" s="48">
        <v>0</v>
      </c>
      <c r="T494" s="48">
        <v>0</v>
      </c>
      <c r="U494" s="48">
        <v>0</v>
      </c>
      <c r="V494" s="48">
        <v>0</v>
      </c>
      <c r="W494" s="48">
        <v>0</v>
      </c>
      <c r="X494" s="48">
        <v>200000</v>
      </c>
      <c r="Y494" s="48">
        <f>ROUND(N494*1.5%,2)</f>
        <v>108668.47</v>
      </c>
      <c r="Z494" s="48">
        <v>0</v>
      </c>
      <c r="AA494" s="45">
        <v>2028</v>
      </c>
      <c r="AB494" s="45">
        <v>2028</v>
      </c>
      <c r="AC494" s="45">
        <v>2028</v>
      </c>
    </row>
    <row r="495" spans="1:29" x14ac:dyDescent="0.3">
      <c r="B495" s="34" t="s">
        <v>327</v>
      </c>
      <c r="C495" s="34"/>
      <c r="D495" s="7">
        <f>D496</f>
        <v>9774772.6999999993</v>
      </c>
      <c r="E495" s="48">
        <f t="shared" ref="E495:Y495" si="197">E496</f>
        <v>0</v>
      </c>
      <c r="F495" s="48">
        <f t="shared" si="197"/>
        <v>0</v>
      </c>
      <c r="G495" s="48">
        <f t="shared" si="197"/>
        <v>0</v>
      </c>
      <c r="H495" s="48">
        <f t="shared" si="197"/>
        <v>0</v>
      </c>
      <c r="I495" s="48">
        <f t="shared" si="197"/>
        <v>0</v>
      </c>
      <c r="J495" s="48">
        <f t="shared" si="197"/>
        <v>0</v>
      </c>
      <c r="K495" s="49">
        <f t="shared" si="197"/>
        <v>0</v>
      </c>
      <c r="L495" s="48">
        <f t="shared" si="197"/>
        <v>0</v>
      </c>
      <c r="M495" s="48">
        <f t="shared" si="197"/>
        <v>770</v>
      </c>
      <c r="N495" s="48">
        <f t="shared" si="197"/>
        <v>9433273.5999999996</v>
      </c>
      <c r="O495" s="48">
        <f t="shared" si="197"/>
        <v>0</v>
      </c>
      <c r="P495" s="48">
        <f t="shared" si="197"/>
        <v>0</v>
      </c>
      <c r="Q495" s="48">
        <f t="shared" si="197"/>
        <v>0</v>
      </c>
      <c r="R495" s="48">
        <f t="shared" si="197"/>
        <v>0</v>
      </c>
      <c r="S495" s="48">
        <f t="shared" si="197"/>
        <v>0</v>
      </c>
      <c r="T495" s="48">
        <f t="shared" si="197"/>
        <v>0</v>
      </c>
      <c r="U495" s="48">
        <f t="shared" si="197"/>
        <v>0</v>
      </c>
      <c r="V495" s="48">
        <f t="shared" si="197"/>
        <v>0</v>
      </c>
      <c r="W495" s="48">
        <f t="shared" si="197"/>
        <v>0</v>
      </c>
      <c r="X495" s="48">
        <f t="shared" si="197"/>
        <v>200000</v>
      </c>
      <c r="Y495" s="48">
        <f t="shared" si="197"/>
        <v>141499.1</v>
      </c>
      <c r="Z495" s="48">
        <f>Z496</f>
        <v>0</v>
      </c>
      <c r="AA495" s="38" t="s">
        <v>501</v>
      </c>
      <c r="AB495" s="38" t="s">
        <v>501</v>
      </c>
      <c r="AC495" s="38" t="s">
        <v>501</v>
      </c>
    </row>
    <row r="496" spans="1:29" x14ac:dyDescent="0.3">
      <c r="A496">
        <v>1</v>
      </c>
      <c r="B496" s="40">
        <f>SUBTOTAL(9,$A$329:A496)</f>
        <v>124</v>
      </c>
      <c r="C496" s="46" t="s">
        <v>322</v>
      </c>
      <c r="D496" s="36">
        <f>E496+F496+G496+H496+I496+J496+L496+N496+P496+R496+T496+U496+V496+W496+Y496+Z496+X496</f>
        <v>9774772.6999999993</v>
      </c>
      <c r="E496" s="48">
        <v>0</v>
      </c>
      <c r="F496" s="48">
        <v>0</v>
      </c>
      <c r="G496" s="48">
        <v>0</v>
      </c>
      <c r="H496" s="48">
        <v>0</v>
      </c>
      <c r="I496" s="48">
        <v>0</v>
      </c>
      <c r="J496" s="48">
        <v>0</v>
      </c>
      <c r="K496" s="49">
        <v>0</v>
      </c>
      <c r="L496" s="48">
        <v>0</v>
      </c>
      <c r="M496" s="44">
        <v>770</v>
      </c>
      <c r="N496" s="44">
        <v>9433273.5999999996</v>
      </c>
      <c r="O496" s="48">
        <v>0</v>
      </c>
      <c r="P496" s="48">
        <v>0</v>
      </c>
      <c r="Q496" s="48">
        <v>0</v>
      </c>
      <c r="R496" s="48">
        <v>0</v>
      </c>
      <c r="S496" s="48">
        <v>0</v>
      </c>
      <c r="T496" s="48">
        <v>0</v>
      </c>
      <c r="U496" s="48">
        <v>0</v>
      </c>
      <c r="V496" s="48">
        <v>0</v>
      </c>
      <c r="W496" s="48">
        <v>0</v>
      </c>
      <c r="X496" s="48">
        <v>200000</v>
      </c>
      <c r="Y496" s="48">
        <f>ROUND(N496*1.5%,2)</f>
        <v>141499.1</v>
      </c>
      <c r="Z496" s="48">
        <v>0</v>
      </c>
      <c r="AA496" s="45">
        <v>2028</v>
      </c>
      <c r="AB496" s="45">
        <v>2028</v>
      </c>
      <c r="AC496" s="45">
        <v>2028</v>
      </c>
    </row>
    <row r="497" spans="1:29" x14ac:dyDescent="0.3">
      <c r="B497" s="34" t="s">
        <v>334</v>
      </c>
      <c r="C497" s="34"/>
      <c r="D497" s="7">
        <f>D498</f>
        <v>20622231.5</v>
      </c>
      <c r="E497" s="48">
        <f t="shared" ref="E497:Z497" si="198">E498</f>
        <v>0</v>
      </c>
      <c r="F497" s="48">
        <f t="shared" si="198"/>
        <v>0</v>
      </c>
      <c r="G497" s="48">
        <f t="shared" si="198"/>
        <v>0</v>
      </c>
      <c r="H497" s="48">
        <f t="shared" si="198"/>
        <v>0</v>
      </c>
      <c r="I497" s="48">
        <f t="shared" si="198"/>
        <v>0</v>
      </c>
      <c r="J497" s="48">
        <f t="shared" si="198"/>
        <v>0</v>
      </c>
      <c r="K497" s="49">
        <f t="shared" si="198"/>
        <v>0</v>
      </c>
      <c r="L497" s="48">
        <f t="shared" si="198"/>
        <v>0</v>
      </c>
      <c r="M497" s="48">
        <f t="shared" si="198"/>
        <v>1624.5</v>
      </c>
      <c r="N497" s="48">
        <f t="shared" si="198"/>
        <v>20071164.039999999</v>
      </c>
      <c r="O497" s="48">
        <f t="shared" si="198"/>
        <v>0</v>
      </c>
      <c r="P497" s="48">
        <f t="shared" si="198"/>
        <v>0</v>
      </c>
      <c r="Q497" s="48">
        <f t="shared" si="198"/>
        <v>0</v>
      </c>
      <c r="R497" s="48">
        <f t="shared" si="198"/>
        <v>0</v>
      </c>
      <c r="S497" s="48">
        <f t="shared" si="198"/>
        <v>0</v>
      </c>
      <c r="T497" s="48">
        <f t="shared" si="198"/>
        <v>0</v>
      </c>
      <c r="U497" s="48">
        <f t="shared" si="198"/>
        <v>0</v>
      </c>
      <c r="V497" s="48">
        <f t="shared" si="198"/>
        <v>0</v>
      </c>
      <c r="W497" s="48">
        <f t="shared" si="198"/>
        <v>0</v>
      </c>
      <c r="X497" s="48">
        <f t="shared" si="198"/>
        <v>250000</v>
      </c>
      <c r="Y497" s="48">
        <f t="shared" si="198"/>
        <v>301067.46000000002</v>
      </c>
      <c r="Z497" s="48">
        <f t="shared" si="198"/>
        <v>0</v>
      </c>
      <c r="AA497" s="38" t="s">
        <v>501</v>
      </c>
      <c r="AB497" s="38" t="s">
        <v>501</v>
      </c>
      <c r="AC497" s="38" t="s">
        <v>501</v>
      </c>
    </row>
    <row r="498" spans="1:29" x14ac:dyDescent="0.3">
      <c r="A498">
        <v>1</v>
      </c>
      <c r="B498" s="40">
        <f>SUBTOTAL(9,$A$329:A498)</f>
        <v>125</v>
      </c>
      <c r="C498" s="46" t="s">
        <v>333</v>
      </c>
      <c r="D498" s="36">
        <f>E498+F498+G498+H498+I498+J498+L498+N498+P498+R498+T498+U498+V498+W498+Y498+Z498+X498</f>
        <v>20622231.5</v>
      </c>
      <c r="E498" s="48">
        <v>0</v>
      </c>
      <c r="F498" s="48">
        <v>0</v>
      </c>
      <c r="G498" s="48">
        <v>0</v>
      </c>
      <c r="H498" s="48">
        <v>0</v>
      </c>
      <c r="I498" s="48">
        <v>0</v>
      </c>
      <c r="J498" s="48">
        <v>0</v>
      </c>
      <c r="K498" s="49">
        <v>0</v>
      </c>
      <c r="L498" s="48">
        <v>0</v>
      </c>
      <c r="M498" s="36">
        <v>1624.5</v>
      </c>
      <c r="N498" s="44">
        <v>20071164.039999999</v>
      </c>
      <c r="O498" s="48">
        <v>0</v>
      </c>
      <c r="P498" s="48">
        <v>0</v>
      </c>
      <c r="Q498" s="48">
        <v>0</v>
      </c>
      <c r="R498" s="48">
        <v>0</v>
      </c>
      <c r="S498" s="48">
        <v>0</v>
      </c>
      <c r="T498" s="48">
        <v>0</v>
      </c>
      <c r="U498" s="48">
        <v>0</v>
      </c>
      <c r="V498" s="48">
        <v>0</v>
      </c>
      <c r="W498" s="48">
        <v>0</v>
      </c>
      <c r="X498" s="48">
        <v>250000</v>
      </c>
      <c r="Y498" s="48">
        <f>ROUND(N498*1.5%,2)</f>
        <v>301067.46000000002</v>
      </c>
      <c r="Z498" s="48">
        <v>0</v>
      </c>
      <c r="AA498" s="45">
        <v>2028</v>
      </c>
      <c r="AB498" s="45">
        <v>2028</v>
      </c>
      <c r="AC498" s="45">
        <v>2028</v>
      </c>
    </row>
  </sheetData>
  <mergeCells count="32">
    <mergeCell ref="H10:H13"/>
    <mergeCell ref="I10:I13"/>
    <mergeCell ref="M9:N13"/>
    <mergeCell ref="J10:J13"/>
    <mergeCell ref="B6:AC6"/>
    <mergeCell ref="AA1:AC1"/>
    <mergeCell ref="X2:AC2"/>
    <mergeCell ref="Z3:AC3"/>
    <mergeCell ref="B4:AC4"/>
    <mergeCell ref="B5:AC5"/>
    <mergeCell ref="B8:B14"/>
    <mergeCell ref="C8:C14"/>
    <mergeCell ref="D8:D13"/>
    <mergeCell ref="E8:T8"/>
    <mergeCell ref="U8:Z8"/>
    <mergeCell ref="U9:U13"/>
    <mergeCell ref="V9:V13"/>
    <mergeCell ref="W9:W13"/>
    <mergeCell ref="O9:P13"/>
    <mergeCell ref="Q9:R13"/>
    <mergeCell ref="S9:T13"/>
    <mergeCell ref="E9:J9"/>
    <mergeCell ref="K9:L13"/>
    <mergeCell ref="E10:E13"/>
    <mergeCell ref="F10:F13"/>
    <mergeCell ref="G10:G13"/>
    <mergeCell ref="AA8:AA14"/>
    <mergeCell ref="AB8:AB14"/>
    <mergeCell ref="AC8:AC14"/>
    <mergeCell ref="X9:X13"/>
    <mergeCell ref="Y9:Y13"/>
    <mergeCell ref="Z9:Z13"/>
  </mergeCells>
  <pageMargins left="0.25" right="0.25" top="0.75" bottom="0.75" header="0.3" footer="0.3"/>
  <pageSetup paperSize="8" scale="2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6FEA7-D0EF-4B21-8B19-823F9E32FCFE}">
  <dimension ref="A1:H101"/>
  <sheetViews>
    <sheetView topLeftCell="A34" workbookViewId="0">
      <selection activeCell="E18" sqref="E18:E20"/>
    </sheetView>
  </sheetViews>
  <sheetFormatPr defaultRowHeight="15" x14ac:dyDescent="0.25"/>
  <cols>
    <col min="2" max="2" width="19.85546875" style="1" customWidth="1"/>
    <col min="5" max="5" width="19.85546875" style="1" customWidth="1"/>
    <col min="7" max="7" width="13.140625" customWidth="1"/>
  </cols>
  <sheetData>
    <row r="1" spans="1:7" x14ac:dyDescent="0.25">
      <c r="B1" s="2" t="s">
        <v>114</v>
      </c>
      <c r="C1" s="3"/>
      <c r="D1" s="3"/>
      <c r="E1" s="2" t="s">
        <v>115</v>
      </c>
    </row>
    <row r="2" spans="1:7" x14ac:dyDescent="0.25">
      <c r="A2" t="s">
        <v>113</v>
      </c>
    </row>
    <row r="3" spans="1:7" x14ac:dyDescent="0.25">
      <c r="B3" s="1">
        <f>Реестр!D18</f>
        <v>237002492.03000003</v>
      </c>
      <c r="E3" s="1">
        <v>237002492.03274545</v>
      </c>
      <c r="G3" s="1">
        <f>B3-E3</f>
        <v>-2.7454197406768799E-3</v>
      </c>
    </row>
    <row r="4" spans="1:7" x14ac:dyDescent="0.25">
      <c r="B4" s="1">
        <f>Реестр!D181</f>
        <v>296637025.41000003</v>
      </c>
      <c r="E4" s="1">
        <v>297100112.16053355</v>
      </c>
      <c r="G4" s="1">
        <f t="shared" ref="G4:G5" si="0">B4-E4</f>
        <v>-463086.75053352118</v>
      </c>
    </row>
    <row r="5" spans="1:7" x14ac:dyDescent="0.25">
      <c r="B5" s="1">
        <f>Реестр!D328</f>
        <v>332509168.04000002</v>
      </c>
      <c r="E5" s="1">
        <v>332046081.29365033</v>
      </c>
      <c r="G5" s="1">
        <f t="shared" si="0"/>
        <v>463086.74634969234</v>
      </c>
    </row>
    <row r="6" spans="1:7" x14ac:dyDescent="0.25">
      <c r="B6" s="1">
        <f>SUM(B3:B5)</f>
        <v>866148685.48000002</v>
      </c>
      <c r="E6" s="1">
        <f>SUM(E3:E5)</f>
        <v>866148685.48692942</v>
      </c>
      <c r="G6" s="1">
        <f>B6-E6</f>
        <v>-6.9293975830078125E-3</v>
      </c>
    </row>
    <row r="7" spans="1:7" x14ac:dyDescent="0.25">
      <c r="A7" t="s">
        <v>157</v>
      </c>
    </row>
    <row r="8" spans="1:7" x14ac:dyDescent="0.25">
      <c r="B8" s="1">
        <f>Реестр!D47</f>
        <v>72757833.409999996</v>
      </c>
      <c r="E8" s="1">
        <v>73457442.756385237</v>
      </c>
      <c r="G8" s="1">
        <f>B8-E8</f>
        <v>-699609.34638524055</v>
      </c>
    </row>
    <row r="9" spans="1:7" x14ac:dyDescent="0.25">
      <c r="B9" s="1">
        <f>Реестр!D213</f>
        <v>174815014.71000001</v>
      </c>
      <c r="E9" s="1">
        <v>174786864.01810923</v>
      </c>
      <c r="G9" s="1">
        <f t="shared" ref="G9:G10" si="1">B9-E9</f>
        <v>28150.691890776157</v>
      </c>
    </row>
    <row r="10" spans="1:7" x14ac:dyDescent="0.25">
      <c r="B10" s="1">
        <f>Реестр!D364</f>
        <v>192556074.03</v>
      </c>
      <c r="E10" s="1">
        <v>191884615.35550565</v>
      </c>
      <c r="G10" s="1">
        <f t="shared" si="1"/>
        <v>671458.67449435592</v>
      </c>
    </row>
    <row r="11" spans="1:7" x14ac:dyDescent="0.25">
      <c r="B11" s="1">
        <f>SUM(B8:B10)</f>
        <v>440128922.14999998</v>
      </c>
      <c r="E11" s="1">
        <f>SUM(E8:E10)</f>
        <v>440128922.13000011</v>
      </c>
      <c r="G11" s="1">
        <f>B11-E11</f>
        <v>1.9999861717224121E-2</v>
      </c>
    </row>
    <row r="12" spans="1:7" x14ac:dyDescent="0.25">
      <c r="A12" t="s">
        <v>161</v>
      </c>
    </row>
    <row r="13" spans="1:7" x14ac:dyDescent="0.25">
      <c r="B13" s="1">
        <f>Реестр!D70</f>
        <v>15284190.040000001</v>
      </c>
      <c r="E13" s="1">
        <v>15430772.686095893</v>
      </c>
      <c r="G13" s="1">
        <f>B13-E13</f>
        <v>-146582.64609589241</v>
      </c>
    </row>
    <row r="14" spans="1:7" x14ac:dyDescent="0.25">
      <c r="B14" s="1">
        <f>Реестр!D241</f>
        <v>33957546.200000003</v>
      </c>
      <c r="E14" s="1">
        <v>23428129.0715289</v>
      </c>
      <c r="G14" s="1">
        <f t="shared" ref="G14:G16" si="2">B14-E14</f>
        <v>10529417.128471103</v>
      </c>
    </row>
    <row r="15" spans="1:7" x14ac:dyDescent="0.25">
      <c r="B15" s="1">
        <f>Реестр!D391</f>
        <v>16653126</v>
      </c>
      <c r="E15" s="1">
        <v>27035960.482375201</v>
      </c>
      <c r="G15" s="1">
        <f t="shared" si="2"/>
        <v>-10382834.482375201</v>
      </c>
    </row>
    <row r="16" spans="1:7" x14ac:dyDescent="0.25">
      <c r="B16" s="1">
        <f>SUM(B13:B15)</f>
        <v>65894862.240000002</v>
      </c>
      <c r="E16" s="1">
        <f>SUM(E13:E15)</f>
        <v>65894862.239999995</v>
      </c>
      <c r="G16" s="1">
        <f t="shared" si="2"/>
        <v>0</v>
      </c>
    </row>
    <row r="17" spans="1:7" x14ac:dyDescent="0.25">
      <c r="A17" t="s">
        <v>174</v>
      </c>
    </row>
    <row r="18" spans="1:7" x14ac:dyDescent="0.25">
      <c r="B18" s="1">
        <f>Реестр!D43</f>
        <v>42261849.090000004</v>
      </c>
      <c r="E18" s="1">
        <v>38094367.863519989</v>
      </c>
      <c r="G18" s="1">
        <f>B18-E18</f>
        <v>4167481.2264800146</v>
      </c>
    </row>
    <row r="19" spans="1:7" x14ac:dyDescent="0.25">
      <c r="B19" s="1">
        <f>Реестр!D208</f>
        <v>52701776.930000007</v>
      </c>
      <c r="E19" s="1">
        <v>55406636.926263988</v>
      </c>
      <c r="G19" s="1">
        <f t="shared" ref="G19:G31" si="3">B19-E19</f>
        <v>-2704859.9962639809</v>
      </c>
    </row>
    <row r="20" spans="1:7" x14ac:dyDescent="0.25">
      <c r="B20" s="1">
        <f>Реестр!D358</f>
        <v>60223102.890000001</v>
      </c>
      <c r="E20" s="1">
        <v>61685724.115302399</v>
      </c>
      <c r="G20" s="1">
        <f t="shared" si="3"/>
        <v>-1462621.2253023982</v>
      </c>
    </row>
    <row r="21" spans="1:7" x14ac:dyDescent="0.25">
      <c r="B21" s="1">
        <f>SUM(B18:B20)</f>
        <v>155186728.91000003</v>
      </c>
      <c r="E21" s="1">
        <f>SUM(E18:E20)</f>
        <v>155186728.9050864</v>
      </c>
      <c r="G21" s="1">
        <f t="shared" si="3"/>
        <v>4.913628101348877E-3</v>
      </c>
    </row>
    <row r="22" spans="1:7" x14ac:dyDescent="0.25">
      <c r="A22" t="s">
        <v>187</v>
      </c>
      <c r="G22" s="1"/>
    </row>
    <row r="23" spans="1:7" x14ac:dyDescent="0.25">
      <c r="B23" s="1">
        <f>Реестр!D99+Реестр!D103+Реестр!D105</f>
        <v>36613313.469999999</v>
      </c>
      <c r="E23" s="1">
        <v>37468152.356965452</v>
      </c>
      <c r="G23" s="1">
        <f t="shared" si="3"/>
        <v>-854838.88696545362</v>
      </c>
    </row>
    <row r="24" spans="1:7" x14ac:dyDescent="0.25">
      <c r="B24" s="1">
        <f>Реестр!D271</f>
        <v>41965438.079999998</v>
      </c>
      <c r="E24" s="1">
        <v>36076815.394248769</v>
      </c>
      <c r="G24" s="1">
        <f t="shared" si="3"/>
        <v>5888622.6857512295</v>
      </c>
    </row>
    <row r="25" spans="1:7" x14ac:dyDescent="0.25">
      <c r="B25" s="1">
        <f>Реестр!D421</f>
        <v>30289101</v>
      </c>
      <c r="E25" s="1">
        <v>35322884.799516983</v>
      </c>
      <c r="G25" s="1">
        <f t="shared" si="3"/>
        <v>-5033783.7995169833</v>
      </c>
    </row>
    <row r="26" spans="1:7" x14ac:dyDescent="0.25">
      <c r="B26" s="1">
        <f>SUM(B23:B25)</f>
        <v>108867852.55</v>
      </c>
      <c r="E26" s="1">
        <f>SUM(E23:E25)</f>
        <v>108867852.55073121</v>
      </c>
      <c r="G26" s="1">
        <f t="shared" si="3"/>
        <v>-7.3121488094329834E-4</v>
      </c>
    </row>
    <row r="27" spans="1:7" x14ac:dyDescent="0.25">
      <c r="A27" t="s">
        <v>201</v>
      </c>
    </row>
    <row r="28" spans="1:7" x14ac:dyDescent="0.25">
      <c r="B28" s="1">
        <f>Реестр!D107+Реестр!D109+Реестр!D111</f>
        <v>25234806.379999999</v>
      </c>
      <c r="E28" s="1">
        <v>26658454.817086883</v>
      </c>
      <c r="G28" s="1">
        <f t="shared" si="3"/>
        <v>-1423648.4370868839</v>
      </c>
    </row>
    <row r="29" spans="1:7" x14ac:dyDescent="0.25">
      <c r="B29" s="1">
        <f>Реестр!D274+Реестр!D276</f>
        <v>16945572.640000001</v>
      </c>
      <c r="E29" s="1">
        <v>17172517.163705666</v>
      </c>
      <c r="G29" s="1">
        <f t="shared" si="3"/>
        <v>-226944.52370566502</v>
      </c>
    </row>
    <row r="30" spans="1:7" x14ac:dyDescent="0.25">
      <c r="B30" s="1">
        <f>Реестр!D424+Реестр!D426</f>
        <v>14357909.359999999</v>
      </c>
      <c r="E30" s="1">
        <v>12707316.402991591</v>
      </c>
      <c r="G30" s="1">
        <f t="shared" si="3"/>
        <v>1650592.9570084084</v>
      </c>
    </row>
    <row r="31" spans="1:7" x14ac:dyDescent="0.25">
      <c r="B31" s="1">
        <f>SUM(B28:B30)</f>
        <v>56538288.379999995</v>
      </c>
      <c r="E31" s="1">
        <f>SUM(E28:E30)</f>
        <v>56538288.383784145</v>
      </c>
      <c r="G31" s="1">
        <f t="shared" si="3"/>
        <v>-3.7841498851776123E-3</v>
      </c>
    </row>
    <row r="32" spans="1:7" x14ac:dyDescent="0.25">
      <c r="A32" t="s">
        <v>209</v>
      </c>
    </row>
    <row r="33" spans="1:8" x14ac:dyDescent="0.25">
      <c r="B33" s="1">
        <f>Реестр!D114</f>
        <v>7500000</v>
      </c>
      <c r="E33" s="1">
        <v>6524813.1400787951</v>
      </c>
      <c r="G33" s="1">
        <f>B33-E33</f>
        <v>975186.85992120486</v>
      </c>
    </row>
    <row r="34" spans="1:8" x14ac:dyDescent="0.25">
      <c r="B34" s="1">
        <f>Реестр!D279</f>
        <v>7270971.0200000005</v>
      </c>
      <c r="E34" s="1">
        <v>10581596.809834801</v>
      </c>
      <c r="G34" s="1">
        <f t="shared" ref="G34:G56" si="4">B34-E34</f>
        <v>-3310625.7898348002</v>
      </c>
    </row>
    <row r="35" spans="1:8" x14ac:dyDescent="0.25">
      <c r="B35" s="1">
        <f>Реестр!D429+Реестр!D431</f>
        <v>14671068.1</v>
      </c>
      <c r="E35" s="1">
        <v>12335629.170086402</v>
      </c>
      <c r="G35" s="1">
        <f t="shared" si="4"/>
        <v>2335438.9299135972</v>
      </c>
    </row>
    <row r="36" spans="1:8" x14ac:dyDescent="0.25">
      <c r="B36" s="1">
        <f>SUM(B33:B35)</f>
        <v>29442039.119999997</v>
      </c>
      <c r="E36" s="1">
        <f>SUM(E33:E35)</f>
        <v>29442039.119999997</v>
      </c>
      <c r="G36" s="1">
        <f t="shared" si="4"/>
        <v>0</v>
      </c>
    </row>
    <row r="37" spans="1:8" x14ac:dyDescent="0.25">
      <c r="A37" t="s">
        <v>232</v>
      </c>
    </row>
    <row r="38" spans="1:8" x14ac:dyDescent="0.25">
      <c r="B38" s="1">
        <f>Реестр!D115+Реестр!D119+Реестр!D121</f>
        <v>58866727.5</v>
      </c>
      <c r="E38" s="1">
        <v>62309045.645503119</v>
      </c>
      <c r="G38" s="1">
        <f t="shared" si="4"/>
        <v>-3442318.1455031186</v>
      </c>
    </row>
    <row r="39" spans="1:8" x14ac:dyDescent="0.25">
      <c r="B39" s="1">
        <f>Реестр!D280+Реестр!D285</f>
        <v>61795681.159999996</v>
      </c>
      <c r="E39" s="1">
        <v>58450389.317277208</v>
      </c>
      <c r="G39" s="1">
        <f t="shared" si="4"/>
        <v>3345291.8427227885</v>
      </c>
    </row>
    <row r="40" spans="1:8" x14ac:dyDescent="0.25">
      <c r="B40" s="1">
        <f>Реестр!D432+Реестр!D438+Реестр!D440</f>
        <v>59404379.280000001</v>
      </c>
      <c r="E40" s="1">
        <v>59307352.970057137</v>
      </c>
      <c r="G40" s="1">
        <f t="shared" si="4"/>
        <v>97026.309942863882</v>
      </c>
    </row>
    <row r="41" spans="1:8" x14ac:dyDescent="0.25">
      <c r="B41" s="1">
        <f>SUM(B38:B40)</f>
        <v>180066787.94</v>
      </c>
      <c r="E41" s="1">
        <f>SUM(E38:E40)</f>
        <v>180066787.93283746</v>
      </c>
      <c r="G41" s="1">
        <f t="shared" si="4"/>
        <v>7.1625411510467529E-3</v>
      </c>
    </row>
    <row r="42" spans="1:8" x14ac:dyDescent="0.25">
      <c r="A42" t="s">
        <v>247</v>
      </c>
    </row>
    <row r="43" spans="1:8" x14ac:dyDescent="0.25">
      <c r="B43" s="1">
        <f>Реестр!D123+Реестр!D125+Реестр!D128</f>
        <v>36748320.950000003</v>
      </c>
      <c r="E43" s="1">
        <v>33590994.583535694</v>
      </c>
      <c r="G43" s="1">
        <f t="shared" si="4"/>
        <v>3157326.3664643094</v>
      </c>
    </row>
    <row r="44" spans="1:8" x14ac:dyDescent="0.25">
      <c r="B44" s="1">
        <f>Реестр!D287+Реестр!D289+Реестр!D291</f>
        <v>31395610.529999997</v>
      </c>
      <c r="E44" s="1">
        <v>29081523.758857824</v>
      </c>
      <c r="G44" s="1">
        <f t="shared" si="4"/>
        <v>2314086.7711421736</v>
      </c>
    </row>
    <row r="45" spans="1:8" x14ac:dyDescent="0.25">
      <c r="B45" s="1">
        <f>Реестр!D442+Реестр!D444+Реестр!D446</f>
        <v>27229723.949999999</v>
      </c>
      <c r="E45" s="1">
        <v>28035711.542269472</v>
      </c>
      <c r="G45" s="1">
        <f t="shared" si="4"/>
        <v>-805987.59226947278</v>
      </c>
    </row>
    <row r="46" spans="1:8" x14ac:dyDescent="0.25">
      <c r="B46" s="1">
        <f>SUM(B43:B45)</f>
        <v>95373655.430000007</v>
      </c>
      <c r="E46" s="1">
        <f>SUM(E43:E45)</f>
        <v>90708229.884662986</v>
      </c>
      <c r="G46" s="1">
        <f t="shared" si="4"/>
        <v>4665425.5453370214</v>
      </c>
      <c r="H46" t="s">
        <v>248</v>
      </c>
    </row>
    <row r="47" spans="1:8" x14ac:dyDescent="0.25">
      <c r="A47" t="s">
        <v>261</v>
      </c>
    </row>
    <row r="48" spans="1:8" x14ac:dyDescent="0.25">
      <c r="B48" s="1">
        <f>Реестр!D130</f>
        <v>16715974.660000002</v>
      </c>
      <c r="E48" s="1">
        <v>11994330.806496097</v>
      </c>
      <c r="G48" s="1">
        <f t="shared" si="4"/>
        <v>4721643.8535039052</v>
      </c>
    </row>
    <row r="49" spans="1:8" x14ac:dyDescent="0.25">
      <c r="B49" s="1">
        <f>Реестр!D293</f>
        <v>12274100.550000001</v>
      </c>
      <c r="E49" s="1">
        <v>20606170.808403101</v>
      </c>
      <c r="G49" s="1">
        <f t="shared" si="4"/>
        <v>-8332070.2584031001</v>
      </c>
    </row>
    <row r="50" spans="1:8" x14ac:dyDescent="0.25">
      <c r="B50" s="1">
        <f>Реестр!D448+Реестр!D450+Реестр!D452+Реестр!D454</f>
        <v>26642530.609999999</v>
      </c>
      <c r="E50" s="1">
        <v>23033756.395100806</v>
      </c>
      <c r="G50" s="1">
        <f t="shared" si="4"/>
        <v>3608774.2148991935</v>
      </c>
    </row>
    <row r="51" spans="1:8" x14ac:dyDescent="0.25">
      <c r="B51" s="1">
        <f>SUM(B48:B50)</f>
        <v>55632605.82</v>
      </c>
      <c r="E51" s="1">
        <f>SUM(E48:E50)</f>
        <v>55634258.010000005</v>
      </c>
      <c r="G51" s="1">
        <f t="shared" si="4"/>
        <v>-1652.1900000050664</v>
      </c>
    </row>
    <row r="52" spans="1:8" x14ac:dyDescent="0.25">
      <c r="A52" t="s">
        <v>269</v>
      </c>
    </row>
    <row r="53" spans="1:8" x14ac:dyDescent="0.25">
      <c r="B53" s="1">
        <f>Реестр!D133</f>
        <v>14933250.42</v>
      </c>
      <c r="E53" s="1">
        <v>11537213.789115718</v>
      </c>
      <c r="G53" s="1">
        <f t="shared" si="4"/>
        <v>3396036.6308842823</v>
      </c>
    </row>
    <row r="54" spans="1:8" x14ac:dyDescent="0.25">
      <c r="B54" s="1">
        <f>Реестр!D296</f>
        <v>10822302.309999999</v>
      </c>
      <c r="E54" s="1">
        <v>12874945.49234172</v>
      </c>
      <c r="G54" s="1">
        <f t="shared" si="4"/>
        <v>-2052643.1823417209</v>
      </c>
    </row>
    <row r="55" spans="1:8" x14ac:dyDescent="0.25">
      <c r="B55" s="1">
        <f>Реестр!D456</f>
        <v>14453477.609999999</v>
      </c>
      <c r="E55" s="1">
        <v>14346450.365890322</v>
      </c>
      <c r="G55" s="1">
        <f t="shared" si="4"/>
        <v>107027.24410967715</v>
      </c>
    </row>
    <row r="56" spans="1:8" x14ac:dyDescent="0.25">
      <c r="B56" s="1">
        <f>SUM(B53:B55)</f>
        <v>40209030.339999996</v>
      </c>
      <c r="E56" s="1">
        <f>SUM(E53:E55)</f>
        <v>38758609.647347763</v>
      </c>
      <c r="G56" s="1">
        <f t="shared" si="4"/>
        <v>1450420.6926522329</v>
      </c>
      <c r="H56" t="s">
        <v>248</v>
      </c>
    </row>
    <row r="57" spans="1:8" x14ac:dyDescent="0.25">
      <c r="A57" t="s">
        <v>275</v>
      </c>
    </row>
    <row r="58" spans="1:8" x14ac:dyDescent="0.25">
      <c r="B58" s="1">
        <f>Реестр!D155</f>
        <v>5480018.8700000001</v>
      </c>
      <c r="E58" s="1">
        <v>9229879.5367346089</v>
      </c>
      <c r="G58" s="1">
        <f>B58-E58</f>
        <v>-3749860.6667346088</v>
      </c>
    </row>
    <row r="59" spans="1:8" x14ac:dyDescent="0.25">
      <c r="B59" s="1">
        <f>Реестр!D308</f>
        <v>13374774.17</v>
      </c>
      <c r="E59" s="1">
        <v>10258081.664375611</v>
      </c>
      <c r="G59" s="1">
        <f t="shared" ref="G59:G61" si="5">B59-E59</f>
        <v>3116692.5056243893</v>
      </c>
    </row>
    <row r="60" spans="1:8" x14ac:dyDescent="0.25">
      <c r="B60" s="1">
        <f>Реестр!D471</f>
        <v>12022272.17</v>
      </c>
      <c r="E60" s="1">
        <v>11389104.004780712</v>
      </c>
      <c r="G60" s="1">
        <f t="shared" si="5"/>
        <v>633168.16521928832</v>
      </c>
    </row>
    <row r="61" spans="1:8" x14ac:dyDescent="0.25">
      <c r="B61" s="1">
        <f>SUM(B58:B60)</f>
        <v>30877065.210000001</v>
      </c>
      <c r="E61" s="1">
        <f>SUM(E58:E60)</f>
        <v>30877065.205890931</v>
      </c>
      <c r="G61" s="1">
        <f t="shared" si="5"/>
        <v>4.1090697050094604E-3</v>
      </c>
    </row>
    <row r="62" spans="1:8" x14ac:dyDescent="0.25">
      <c r="A62" t="s">
        <v>292</v>
      </c>
    </row>
    <row r="63" spans="1:8" x14ac:dyDescent="0.25">
      <c r="B63" s="1">
        <f>Реестр!D157</f>
        <v>36563949.649999999</v>
      </c>
      <c r="E63" s="1">
        <v>36563949.652358495</v>
      </c>
      <c r="F63" s="1"/>
      <c r="G63" s="1">
        <f>B63-E63</f>
        <v>-2.3584961891174316E-3</v>
      </c>
    </row>
    <row r="64" spans="1:8" x14ac:dyDescent="0.25">
      <c r="B64" s="1">
        <f>Реестр!D310</f>
        <v>50950786.43</v>
      </c>
      <c r="E64" s="1">
        <v>52383632.711753502</v>
      </c>
      <c r="F64" s="1"/>
      <c r="G64" s="1">
        <f t="shared" ref="G64:G66" si="6">B64-E64</f>
        <v>-1432846.2817535028</v>
      </c>
    </row>
    <row r="65" spans="1:8" x14ac:dyDescent="0.25">
      <c r="B65" s="1">
        <f>Реестр!D473</f>
        <v>59393218.039999999</v>
      </c>
      <c r="E65" s="1">
        <v>57960371.755888</v>
      </c>
      <c r="F65" s="1"/>
      <c r="G65" s="1">
        <f t="shared" si="6"/>
        <v>1432846.284111999</v>
      </c>
    </row>
    <row r="66" spans="1:8" x14ac:dyDescent="0.25">
      <c r="B66" s="1">
        <f>SUM(B63:B65)</f>
        <v>146907954.12</v>
      </c>
      <c r="E66" s="1">
        <f>SUM(E63:E65)</f>
        <v>146907954.12</v>
      </c>
      <c r="G66" s="1">
        <f t="shared" si="6"/>
        <v>0</v>
      </c>
    </row>
    <row r="67" spans="1:8" x14ac:dyDescent="0.25">
      <c r="A67" t="s">
        <v>315</v>
      </c>
    </row>
    <row r="68" spans="1:8" x14ac:dyDescent="0.25">
      <c r="B68" s="1">
        <f>Реестр!D164+Реестр!D166+Реестр!D168+Реестр!D171</f>
        <v>44258960.829999998</v>
      </c>
      <c r="E68" s="1">
        <v>40456387.262990668</v>
      </c>
      <c r="G68" s="1">
        <f>B68-E68</f>
        <v>3802573.5670093298</v>
      </c>
    </row>
    <row r="69" spans="1:8" x14ac:dyDescent="0.25">
      <c r="B69" s="1">
        <f>Реестр!D315+Реестр!D317+Реестр!D319</f>
        <v>31040912.140000001</v>
      </c>
      <c r="E69" s="1">
        <v>34963810.672911972</v>
      </c>
      <c r="G69" s="1">
        <f t="shared" ref="G69:G91" si="7">B69-E69</f>
        <v>-3922898.5329119712</v>
      </c>
    </row>
    <row r="70" spans="1:8" x14ac:dyDescent="0.25">
      <c r="B70" s="1">
        <f>Реестр!D479+Реестр!D481+Реестр!D485+Реестр!D487</f>
        <v>33777859.039999999</v>
      </c>
      <c r="E70" s="1">
        <v>33657534.080365352</v>
      </c>
      <c r="G70" s="1">
        <f t="shared" si="7"/>
        <v>120324.95963464677</v>
      </c>
    </row>
    <row r="71" spans="1:8" x14ac:dyDescent="0.25">
      <c r="B71" s="1">
        <f>SUM(B68:B70)</f>
        <v>109077732.00999999</v>
      </c>
      <c r="E71" s="1">
        <f>SUM(E68:E70)</f>
        <v>109077732.01626799</v>
      </c>
      <c r="G71" s="1">
        <f t="shared" si="7"/>
        <v>-6.2679946422576904E-3</v>
      </c>
    </row>
    <row r="72" spans="1:8" x14ac:dyDescent="0.25">
      <c r="A72" t="s">
        <v>328</v>
      </c>
    </row>
    <row r="73" spans="1:8" x14ac:dyDescent="0.25">
      <c r="B73" s="1">
        <f>Реестр!D173+Реестр!D175</f>
        <v>14263692.559999999</v>
      </c>
      <c r="E73" s="1">
        <v>19919875.183398616</v>
      </c>
      <c r="G73" s="1">
        <f t="shared" si="7"/>
        <v>-5656182.6233986169</v>
      </c>
    </row>
    <row r="74" spans="1:8" x14ac:dyDescent="0.25">
      <c r="B74" s="1">
        <f>Реестр!D322</f>
        <v>21513820</v>
      </c>
      <c r="E74" s="1">
        <v>22550744.66202062</v>
      </c>
      <c r="G74" s="1">
        <f t="shared" si="7"/>
        <v>-1036924.66202062</v>
      </c>
    </row>
    <row r="75" spans="1:8" x14ac:dyDescent="0.25">
      <c r="B75" s="1">
        <f>Реестр!D489+Реестр!D491+Реестр!D493+Реестр!D495</f>
        <v>26364595.939999998</v>
      </c>
      <c r="E75" s="1">
        <v>25215406.149004821</v>
      </c>
      <c r="G75" s="1">
        <f t="shared" si="7"/>
        <v>1149189.7909951769</v>
      </c>
    </row>
    <row r="76" spans="1:8" x14ac:dyDescent="0.25">
      <c r="B76" s="1">
        <f>SUM(B73:B75)</f>
        <v>62142108.5</v>
      </c>
      <c r="E76" s="1">
        <f>SUM(E73:E75)</f>
        <v>67686025.99442406</v>
      </c>
      <c r="G76" s="1">
        <f t="shared" si="7"/>
        <v>-5543917.49442406</v>
      </c>
      <c r="H76" t="s">
        <v>335</v>
      </c>
    </row>
    <row r="77" spans="1:8" x14ac:dyDescent="0.25">
      <c r="A77" t="s">
        <v>329</v>
      </c>
    </row>
    <row r="78" spans="1:8" x14ac:dyDescent="0.25">
      <c r="B78" s="1">
        <f>Реестр!D177</f>
        <v>22647005.84</v>
      </c>
      <c r="E78" s="1">
        <v>21460952.006743055</v>
      </c>
      <c r="G78" s="1">
        <f t="shared" si="7"/>
        <v>1186053.833256945</v>
      </c>
    </row>
    <row r="79" spans="1:8" x14ac:dyDescent="0.25">
      <c r="B79" s="1">
        <f>Реестр!D325</f>
        <v>20962927.559999999</v>
      </c>
      <c r="E79" s="1">
        <v>24626572.115980055</v>
      </c>
      <c r="G79" s="1">
        <f t="shared" si="7"/>
        <v>-3663644.5559800565</v>
      </c>
    </row>
    <row r="80" spans="1:8" x14ac:dyDescent="0.25">
      <c r="B80" s="1">
        <f>Реестр!D497</f>
        <v>20622231.5</v>
      </c>
      <c r="E80" s="1">
        <v>27387469.863870762</v>
      </c>
      <c r="G80" s="1">
        <f t="shared" si="7"/>
        <v>-6765238.3638707623</v>
      </c>
    </row>
    <row r="81" spans="1:8" x14ac:dyDescent="0.25">
      <c r="B81" s="1">
        <f>SUM(B78:B80)</f>
        <v>64232164.899999999</v>
      </c>
      <c r="E81" s="1">
        <f>SUM(E78:E80)</f>
        <v>73474993.986593872</v>
      </c>
      <c r="G81" s="1">
        <f t="shared" si="7"/>
        <v>-9242829.0865938738</v>
      </c>
      <c r="H81" t="s">
        <v>335</v>
      </c>
    </row>
    <row r="82" spans="1:8" x14ac:dyDescent="0.25">
      <c r="A82" t="s">
        <v>368</v>
      </c>
    </row>
    <row r="83" spans="1:8" x14ac:dyDescent="0.25">
      <c r="B83" s="1">
        <f>Реестр!D136+Реестр!D138+Реестр!D141+Реестр!D143+Реестр!D147+Реестр!D149+Реестр!D151+Реестр!D153</f>
        <v>107085438.23000002</v>
      </c>
      <c r="E83" s="1">
        <v>105170695.58307756</v>
      </c>
      <c r="G83" s="1">
        <f t="shared" si="7"/>
        <v>1914742.6469224542</v>
      </c>
    </row>
    <row r="84" spans="1:8" x14ac:dyDescent="0.25">
      <c r="B84" s="1">
        <f>Реестр!D299+Реестр!D301+Реестр!D303+Реестр!D305</f>
        <v>96458827.870000005</v>
      </c>
      <c r="E84" s="1">
        <v>96088152.729324266</v>
      </c>
      <c r="G84" s="1">
        <f t="shared" si="7"/>
        <v>370675.14067573845</v>
      </c>
    </row>
    <row r="85" spans="1:8" x14ac:dyDescent="0.25">
      <c r="B85" s="1">
        <f>Реестр!D458+Реестр!D460+Реестр!D465+Реестр!D467+Реестр!D469</f>
        <v>90816363.599999994</v>
      </c>
      <c r="E85" s="1">
        <v>93101781.392444655</v>
      </c>
      <c r="G85" s="1">
        <f t="shared" si="7"/>
        <v>-2285417.7924446613</v>
      </c>
    </row>
    <row r="86" spans="1:8" x14ac:dyDescent="0.25">
      <c r="B86" s="1">
        <f>SUM(B83:B85)</f>
        <v>294360629.70000005</v>
      </c>
      <c r="E86" s="1">
        <f>SUM(E83:E85)</f>
        <v>294360629.7048465</v>
      </c>
      <c r="G86" s="1">
        <f t="shared" si="7"/>
        <v>-4.8464536666870117E-3</v>
      </c>
    </row>
    <row r="87" spans="1:8" x14ac:dyDescent="0.25">
      <c r="A87" t="s">
        <v>553</v>
      </c>
    </row>
    <row r="88" spans="1:8" x14ac:dyDescent="0.25">
      <c r="B88" s="1">
        <f>Реестр!D59</f>
        <v>97094796.239999995</v>
      </c>
      <c r="E88" s="1">
        <v>99001383.275185093</v>
      </c>
      <c r="G88" s="1">
        <f t="shared" si="7"/>
        <v>-1906587.0351850986</v>
      </c>
    </row>
    <row r="89" spans="1:8" x14ac:dyDescent="0.25">
      <c r="B89" s="1">
        <f>Реестр!D230</f>
        <v>142626666.63</v>
      </c>
      <c r="E89" s="1">
        <v>140118939.19887409</v>
      </c>
      <c r="G89" s="1">
        <f t="shared" si="7"/>
        <v>2507727.4311259091</v>
      </c>
    </row>
    <row r="90" spans="1:8" x14ac:dyDescent="0.25">
      <c r="B90" s="1">
        <f>Реестр!D379</f>
        <v>154699036.60999998</v>
      </c>
      <c r="E90" s="1">
        <v>155300177.00994202</v>
      </c>
      <c r="G90" s="1">
        <f t="shared" si="7"/>
        <v>-601140.39994204044</v>
      </c>
    </row>
    <row r="91" spans="1:8" x14ac:dyDescent="0.25">
      <c r="B91" s="1">
        <f>SUM(B88:B90)</f>
        <v>394420499.48000002</v>
      </c>
      <c r="E91" s="1">
        <f>SUM(E88:E90)</f>
        <v>394420499.48400116</v>
      </c>
      <c r="G91" s="1">
        <f t="shared" si="7"/>
        <v>-4.0011405944824219E-3</v>
      </c>
    </row>
    <row r="92" spans="1:8" x14ac:dyDescent="0.25">
      <c r="A92" t="s">
        <v>580</v>
      </c>
    </row>
    <row r="93" spans="1:8" x14ac:dyDescent="0.25">
      <c r="B93" s="1">
        <f>Реестр!D72+Реестр!D80+Реестр!D82+Реестр!D84+Реестр!D88</f>
        <v>166066596.72000003</v>
      </c>
      <c r="E93" s="1">
        <v>165906658.26936048</v>
      </c>
      <c r="G93" s="1">
        <f>B93-E93</f>
        <v>159938.45063954592</v>
      </c>
    </row>
    <row r="94" spans="1:8" x14ac:dyDescent="0.25">
      <c r="B94" s="1">
        <f>Реестр!D243+Реестр!D253+Реестр!D256</f>
        <v>163647539.98999998</v>
      </c>
      <c r="E94" s="1">
        <v>163874386.70028836</v>
      </c>
      <c r="G94" s="1">
        <f t="shared" ref="G94:G95" si="8">B94-E94</f>
        <v>-226846.71028837562</v>
      </c>
    </row>
    <row r="95" spans="1:8" x14ac:dyDescent="0.25">
      <c r="B95" s="1">
        <f>Реестр!D393+Реестр!D401+Реестр!D404+Реестр!D406+Реестр!D409+Реестр!D411</f>
        <v>165945138.53999999</v>
      </c>
      <c r="E95" s="1">
        <v>165878230.2753624</v>
      </c>
      <c r="G95" s="1">
        <f t="shared" si="8"/>
        <v>66908.264637589455</v>
      </c>
    </row>
    <row r="96" spans="1:8" x14ac:dyDescent="0.25">
      <c r="B96" s="1">
        <f>SUM(B93:B95)</f>
        <v>495659275.25</v>
      </c>
      <c r="E96" s="1">
        <f>SUM(E93:E95)</f>
        <v>495659275.24501121</v>
      </c>
      <c r="G96" s="1">
        <f>SUM(G93:G95)</f>
        <v>4.9887597560882568E-3</v>
      </c>
    </row>
    <row r="97" spans="1:7" x14ac:dyDescent="0.25">
      <c r="A97" t="s">
        <v>573</v>
      </c>
    </row>
    <row r="98" spans="1:7" x14ac:dyDescent="0.25">
      <c r="B98" s="1">
        <f>Реестр!D90+Реестр!D93+Реестр!D95+Реестр!D97</f>
        <v>54855385.969999999</v>
      </c>
      <c r="E98" s="1">
        <v>53171509.444588684</v>
      </c>
      <c r="G98" s="1">
        <f>B98-E98</f>
        <v>1683876.5254113153</v>
      </c>
    </row>
    <row r="99" spans="1:7" x14ac:dyDescent="0.25">
      <c r="B99" s="1">
        <f>Реестр!D259+Реестр!D263+Реестр!D265+Реестр!D267+Реестр!D269</f>
        <v>71640197.689999998</v>
      </c>
      <c r="E99" s="1">
        <v>70642230.539311692</v>
      </c>
      <c r="G99" s="1">
        <f t="shared" ref="G99:G100" si="9">B99-E99</f>
        <v>997967.1506883055</v>
      </c>
    </row>
    <row r="100" spans="1:7" x14ac:dyDescent="0.25">
      <c r="B100" s="1">
        <f>Реестр!D413+Реестр!D417+Реестр!D419</f>
        <v>75388068.75</v>
      </c>
      <c r="E100" s="1">
        <v>78069912.427007005</v>
      </c>
      <c r="G100" s="1">
        <f t="shared" si="9"/>
        <v>-2681843.6770070046</v>
      </c>
    </row>
    <row r="101" spans="1:7" x14ac:dyDescent="0.25">
      <c r="B101" s="1">
        <f>B98+B99+B100</f>
        <v>201883652.41</v>
      </c>
      <c r="E101" s="1">
        <f>E98+E99+E100</f>
        <v>201883652.41090739</v>
      </c>
      <c r="G101" s="1">
        <f>B101-E101</f>
        <v>-9.0739130973815918E-4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7887E-2F5C-4FA4-B217-EBF22B61777E}">
  <sheetPr>
    <pageSetUpPr fitToPage="1"/>
  </sheetPr>
  <dimension ref="A1:U11603"/>
  <sheetViews>
    <sheetView topLeftCell="E1" zoomScale="30" zoomScaleNormal="30" workbookViewId="0">
      <selection activeCell="F500" sqref="F500"/>
    </sheetView>
  </sheetViews>
  <sheetFormatPr defaultRowHeight="36" x14ac:dyDescent="0.55000000000000004"/>
  <cols>
    <col min="1" max="1" width="0" hidden="1" customWidth="1"/>
    <col min="2" max="2" width="19.42578125" customWidth="1"/>
    <col min="3" max="3" width="165.28515625" customWidth="1"/>
    <col min="4" max="4" width="40.5703125" customWidth="1"/>
    <col min="5" max="5" width="41.28515625" customWidth="1"/>
    <col min="6" max="6" width="74.5703125" customWidth="1"/>
    <col min="7" max="7" width="39.140625" style="82" customWidth="1"/>
    <col min="8" max="8" width="39" style="82" customWidth="1"/>
    <col min="9" max="9" width="43.28515625" style="82" customWidth="1"/>
    <col min="10" max="10" width="42.28515625" style="82" customWidth="1"/>
    <col min="11" max="11" width="40.140625" style="82" customWidth="1"/>
    <col min="12" max="12" width="40.85546875" style="82" customWidth="1"/>
    <col min="13" max="13" width="43.7109375" style="82" customWidth="1"/>
    <col min="14" max="14" width="166.5703125" style="103" customWidth="1"/>
    <col min="15" max="15" width="53.140625" style="82" customWidth="1"/>
    <col min="16" max="16" width="44.140625" style="82" customWidth="1"/>
    <col min="17" max="17" width="47.28515625" style="82" customWidth="1"/>
    <col min="18" max="18" width="43.85546875" style="82" customWidth="1"/>
    <col min="19" max="19" width="56.5703125" style="82" customWidth="1"/>
    <col min="20" max="20" width="41.28515625" style="82" customWidth="1"/>
    <col min="21" max="21" width="40.42578125" style="82" customWidth="1"/>
  </cols>
  <sheetData>
    <row r="1" spans="1:21" x14ac:dyDescent="0.55000000000000004">
      <c r="B1" s="74"/>
      <c r="C1" s="75"/>
      <c r="D1" s="76"/>
      <c r="E1" s="76"/>
      <c r="F1" s="76"/>
      <c r="G1" s="29"/>
      <c r="H1" s="29"/>
      <c r="I1" s="77"/>
      <c r="J1" s="77"/>
      <c r="K1" s="77"/>
      <c r="L1" s="29"/>
      <c r="M1" s="78"/>
      <c r="N1" s="79"/>
      <c r="O1" s="80"/>
      <c r="P1" s="80"/>
      <c r="Q1" s="80"/>
      <c r="R1" s="80"/>
      <c r="S1" s="120" t="s">
        <v>369</v>
      </c>
      <c r="T1" s="120"/>
      <c r="U1" s="120"/>
    </row>
    <row r="2" spans="1:21" ht="35.25" x14ac:dyDescent="0.5">
      <c r="B2" s="74"/>
      <c r="C2" s="75"/>
      <c r="D2" s="76"/>
      <c r="E2" s="76"/>
      <c r="F2" s="76"/>
      <c r="G2" s="29"/>
      <c r="H2" s="29"/>
      <c r="I2" s="77"/>
      <c r="J2" s="77"/>
      <c r="K2" s="77"/>
      <c r="L2" s="29"/>
      <c r="M2" s="78"/>
      <c r="N2" s="121" t="s">
        <v>712</v>
      </c>
      <c r="O2" s="121"/>
      <c r="P2" s="121"/>
      <c r="Q2" s="121"/>
      <c r="R2" s="121"/>
      <c r="S2" s="121"/>
      <c r="T2" s="121"/>
      <c r="U2" s="121"/>
    </row>
    <row r="3" spans="1:21" ht="115.5" customHeight="1" x14ac:dyDescent="0.5">
      <c r="B3" s="74"/>
      <c r="C3" s="75"/>
      <c r="D3" s="76"/>
      <c r="E3" s="76"/>
      <c r="F3" s="76"/>
      <c r="G3" s="29"/>
      <c r="H3" s="29"/>
      <c r="I3" s="77"/>
      <c r="J3" s="77"/>
      <c r="K3" s="77"/>
      <c r="L3" s="29"/>
      <c r="M3" s="78"/>
      <c r="N3" s="121"/>
      <c r="O3" s="121"/>
      <c r="P3" s="121"/>
      <c r="Q3" s="121"/>
      <c r="R3" s="121"/>
      <c r="S3" s="121"/>
      <c r="T3" s="121"/>
      <c r="U3" s="121"/>
    </row>
    <row r="4" spans="1:21" ht="15" x14ac:dyDescent="0.25">
      <c r="B4" s="129" t="s">
        <v>715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</row>
    <row r="5" spans="1:21" ht="15" x14ac:dyDescent="0.25"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</row>
    <row r="6" spans="1:21" ht="114.75" customHeight="1" x14ac:dyDescent="0.25"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</row>
    <row r="7" spans="1:21" x14ac:dyDescent="0.55000000000000004">
      <c r="B7" s="3"/>
      <c r="D7" s="3"/>
      <c r="E7" s="3"/>
      <c r="F7" s="3"/>
      <c r="G7" s="81"/>
      <c r="H7" s="81"/>
      <c r="K7" s="26"/>
      <c r="L7" s="81"/>
      <c r="M7" s="81"/>
      <c r="N7" s="83"/>
      <c r="O7" s="84"/>
      <c r="P7" s="84"/>
      <c r="Q7" s="84"/>
      <c r="R7" s="84"/>
      <c r="S7" s="84"/>
      <c r="T7" s="84"/>
      <c r="U7" s="84"/>
    </row>
    <row r="8" spans="1:21" ht="35.25" x14ac:dyDescent="0.25">
      <c r="B8" s="128" t="s">
        <v>4</v>
      </c>
      <c r="C8" s="128" t="s">
        <v>370</v>
      </c>
      <c r="D8" s="128" t="s">
        <v>371</v>
      </c>
      <c r="E8" s="130" t="s">
        <v>372</v>
      </c>
      <c r="F8" s="130" t="s">
        <v>373</v>
      </c>
      <c r="G8" s="130" t="s">
        <v>374</v>
      </c>
      <c r="H8" s="130" t="s">
        <v>375</v>
      </c>
      <c r="I8" s="130" t="s">
        <v>376</v>
      </c>
      <c r="J8" s="130" t="s">
        <v>377</v>
      </c>
      <c r="K8" s="130" t="s">
        <v>378</v>
      </c>
      <c r="L8" s="131" t="s">
        <v>379</v>
      </c>
      <c r="M8" s="131" t="s">
        <v>380</v>
      </c>
      <c r="N8" s="128" t="s">
        <v>381</v>
      </c>
      <c r="O8" s="123" t="s">
        <v>382</v>
      </c>
      <c r="P8" s="123"/>
      <c r="Q8" s="123"/>
      <c r="R8" s="123"/>
      <c r="S8" s="123"/>
      <c r="T8" s="124" t="s">
        <v>383</v>
      </c>
      <c r="U8" s="124" t="s">
        <v>384</v>
      </c>
    </row>
    <row r="9" spans="1:21" ht="15" x14ac:dyDescent="0.25">
      <c r="B9" s="128"/>
      <c r="C9" s="128"/>
      <c r="D9" s="128"/>
      <c r="E9" s="130"/>
      <c r="F9" s="130"/>
      <c r="G9" s="130"/>
      <c r="H9" s="130"/>
      <c r="I9" s="130"/>
      <c r="J9" s="130"/>
      <c r="K9" s="130"/>
      <c r="L9" s="131"/>
      <c r="M9" s="131"/>
      <c r="N9" s="128"/>
      <c r="O9" s="124" t="s">
        <v>385</v>
      </c>
      <c r="P9" s="126" t="s">
        <v>388</v>
      </c>
      <c r="Q9" s="124" t="s">
        <v>386</v>
      </c>
      <c r="R9" s="125" t="s">
        <v>387</v>
      </c>
      <c r="S9" s="124" t="s">
        <v>497</v>
      </c>
      <c r="T9" s="124"/>
      <c r="U9" s="124"/>
    </row>
    <row r="10" spans="1:21" ht="409.5" customHeight="1" x14ac:dyDescent="0.25">
      <c r="B10" s="128"/>
      <c r="C10" s="128"/>
      <c r="D10" s="128"/>
      <c r="E10" s="130"/>
      <c r="F10" s="130"/>
      <c r="G10" s="130"/>
      <c r="H10" s="130"/>
      <c r="I10" s="130"/>
      <c r="J10" s="130"/>
      <c r="K10" s="130"/>
      <c r="L10" s="131"/>
      <c r="M10" s="131"/>
      <c r="N10" s="128"/>
      <c r="O10" s="124"/>
      <c r="P10" s="127"/>
      <c r="Q10" s="124"/>
      <c r="R10" s="125"/>
      <c r="S10" s="124"/>
      <c r="T10" s="124"/>
      <c r="U10" s="124"/>
    </row>
    <row r="11" spans="1:21" ht="35.25" x14ac:dyDescent="0.25">
      <c r="B11" s="128"/>
      <c r="C11" s="128"/>
      <c r="D11" s="128"/>
      <c r="E11" s="130"/>
      <c r="F11" s="130"/>
      <c r="G11" s="130"/>
      <c r="H11" s="130"/>
      <c r="I11" s="86" t="s">
        <v>32</v>
      </c>
      <c r="J11" s="86" t="s">
        <v>32</v>
      </c>
      <c r="K11" s="86" t="s">
        <v>389</v>
      </c>
      <c r="L11" s="131"/>
      <c r="M11" s="131"/>
      <c r="N11" s="128"/>
      <c r="O11" s="87" t="s">
        <v>30</v>
      </c>
      <c r="P11" s="87" t="s">
        <v>30</v>
      </c>
      <c r="Q11" s="87" t="s">
        <v>30</v>
      </c>
      <c r="R11" s="87" t="s">
        <v>30</v>
      </c>
      <c r="S11" s="87" t="s">
        <v>30</v>
      </c>
      <c r="T11" s="87" t="s">
        <v>390</v>
      </c>
      <c r="U11" s="87" t="s">
        <v>390</v>
      </c>
    </row>
    <row r="12" spans="1:21" ht="44.25" customHeight="1" x14ac:dyDescent="0.25">
      <c r="B12" s="86">
        <v>1</v>
      </c>
      <c r="C12" s="86">
        <v>2</v>
      </c>
      <c r="D12" s="86">
        <v>3</v>
      </c>
      <c r="E12" s="86">
        <v>4</v>
      </c>
      <c r="F12" s="86">
        <v>5</v>
      </c>
      <c r="G12" s="86">
        <v>6</v>
      </c>
      <c r="H12" s="86">
        <v>7</v>
      </c>
      <c r="I12" s="86">
        <v>8</v>
      </c>
      <c r="J12" s="86">
        <v>9</v>
      </c>
      <c r="K12" s="86">
        <v>10</v>
      </c>
      <c r="L12" s="86">
        <v>11</v>
      </c>
      <c r="M12" s="86">
        <v>12</v>
      </c>
      <c r="N12" s="85">
        <v>13</v>
      </c>
      <c r="O12" s="86">
        <v>14</v>
      </c>
      <c r="P12" s="86">
        <v>15</v>
      </c>
      <c r="Q12" s="86">
        <v>16</v>
      </c>
      <c r="R12" s="86">
        <v>17</v>
      </c>
      <c r="S12" s="86">
        <v>18</v>
      </c>
      <c r="T12" s="86">
        <v>19</v>
      </c>
      <c r="U12" s="86">
        <v>20</v>
      </c>
    </row>
    <row r="13" spans="1:21" ht="44.25" customHeight="1" x14ac:dyDescent="0.5">
      <c r="B13" s="88" t="s">
        <v>605</v>
      </c>
      <c r="C13" s="86"/>
      <c r="D13" s="89" t="s">
        <v>501</v>
      </c>
      <c r="E13" s="89" t="s">
        <v>501</v>
      </c>
      <c r="F13" s="89" t="s">
        <v>501</v>
      </c>
      <c r="G13" s="89" t="s">
        <v>501</v>
      </c>
      <c r="H13" s="89" t="s">
        <v>501</v>
      </c>
      <c r="I13" s="90">
        <f>I14+I177+I324</f>
        <v>996065.3</v>
      </c>
      <c r="J13" s="90">
        <f t="shared" ref="J13:K13" si="0">J14+J177+J324</f>
        <v>804199.33</v>
      </c>
      <c r="K13" s="91">
        <f t="shared" si="0"/>
        <v>37912</v>
      </c>
      <c r="L13" s="89" t="s">
        <v>501</v>
      </c>
      <c r="M13" s="89" t="s">
        <v>501</v>
      </c>
      <c r="N13" s="92" t="s">
        <v>501</v>
      </c>
      <c r="O13" s="93">
        <f>O14+O177+O324</f>
        <v>3893050539.9400001</v>
      </c>
      <c r="P13" s="93">
        <f t="shared" ref="P13:S13" si="1">P14+P177+P324</f>
        <v>0</v>
      </c>
      <c r="Q13" s="93">
        <f t="shared" si="1"/>
        <v>0</v>
      </c>
      <c r="R13" s="93">
        <f t="shared" si="1"/>
        <v>0</v>
      </c>
      <c r="S13" s="93">
        <f t="shared" si="1"/>
        <v>3893050539.9400001</v>
      </c>
      <c r="T13" s="93">
        <f>O13/I13</f>
        <v>3908.4290356666374</v>
      </c>
      <c r="U13" s="93">
        <f>MAX(U14:U495)</f>
        <v>28575.98</v>
      </c>
    </row>
    <row r="14" spans="1:21" ht="44.25" customHeight="1" x14ac:dyDescent="0.5">
      <c r="B14" s="88" t="s">
        <v>604</v>
      </c>
      <c r="C14" s="86"/>
      <c r="D14" s="89" t="s">
        <v>501</v>
      </c>
      <c r="E14" s="89" t="s">
        <v>501</v>
      </c>
      <c r="F14" s="89" t="s">
        <v>501</v>
      </c>
      <c r="G14" s="89" t="s">
        <v>501</v>
      </c>
      <c r="H14" s="89" t="s">
        <v>501</v>
      </c>
      <c r="I14" s="90">
        <f>I15+I40+I44+I56+I67+I69+I77+I79+I81+I85+I87+I90+I92+I94+I96+I100+I102+I104+I106+I108+I110+I112+I116+I118+I120+I122+I125+I127+I130+I133+I135+I138+I140+I144+I146+I148+I150+I152+I154+I161+I163+I165+I168+I170+I172+I174</f>
        <v>260390.94000000009</v>
      </c>
      <c r="J14" s="90">
        <f t="shared" ref="J14:K14" si="2">J15+J40+J44+J56+J67+J69+J77+J79+J81+J85+J87+J90+J92+J94+J96+J100+J102+J104+J106+J108+J110+J112+J116+J118+J120+J122+J125+J127+J130+J133+J135+J138+J140+J144+J146+J148+J150+J152+J154+J161+J163+J165+J168+J170+J172+J174</f>
        <v>200940.38999999996</v>
      </c>
      <c r="K14" s="91">
        <f t="shared" si="2"/>
        <v>9555</v>
      </c>
      <c r="L14" s="89" t="s">
        <v>501</v>
      </c>
      <c r="M14" s="89" t="s">
        <v>501</v>
      </c>
      <c r="N14" s="92" t="s">
        <v>501</v>
      </c>
      <c r="O14" s="93">
        <f>O15+O40+O44+O56+O67+O69+O77+O79+O81+O85+O87+O90+O92+O94+O96+O100+O102+O104+O106+O108+O110+O112+O116+O118+O120+O122+O125+O127+O130+O133+O135+O138+O140+O144+O146+O148+O150+O152+O154+O161+O163+O165+O168+O170+O172+O174</f>
        <v>1112234602.8599999</v>
      </c>
      <c r="P14" s="93">
        <f t="shared" ref="P14:S14" si="3">P15+P40+P44+P56+P67+P69+P77+P79+P81+P85+P87+P90+P92+P94+P96+P100+P102+P104+P106+P108+P110+P112+P116+P118+P120+P122+P125+P127+P130+P133+P135+P138+P140+P144+P146+P148+P150+P152+P154+P161+P163+P165+P168+P170+P172+P174</f>
        <v>0</v>
      </c>
      <c r="Q14" s="93">
        <f t="shared" si="3"/>
        <v>0</v>
      </c>
      <c r="R14" s="93">
        <f t="shared" si="3"/>
        <v>0</v>
      </c>
      <c r="S14" s="93">
        <f t="shared" si="3"/>
        <v>1112234602.8599999</v>
      </c>
      <c r="T14" s="93">
        <f>O14/I14</f>
        <v>4271.4028485783701</v>
      </c>
      <c r="U14" s="93">
        <f>MAX(U15:U174)</f>
        <v>28575.98</v>
      </c>
    </row>
    <row r="15" spans="1:21" ht="35.25" x14ac:dyDescent="0.5">
      <c r="B15" s="88" t="s">
        <v>492</v>
      </c>
      <c r="C15" s="94"/>
      <c r="D15" s="89" t="s">
        <v>501</v>
      </c>
      <c r="E15" s="89" t="s">
        <v>501</v>
      </c>
      <c r="F15" s="89" t="s">
        <v>501</v>
      </c>
      <c r="G15" s="89" t="s">
        <v>501</v>
      </c>
      <c r="H15" s="89" t="s">
        <v>501</v>
      </c>
      <c r="I15" s="90">
        <f>SUM(I16:I39)</f>
        <v>70817.500000000015</v>
      </c>
      <c r="J15" s="90">
        <f t="shared" ref="J15:K15" si="4">SUM(J16:J39)</f>
        <v>58207</v>
      </c>
      <c r="K15" s="91">
        <f t="shared" si="4"/>
        <v>2765</v>
      </c>
      <c r="L15" s="89" t="s">
        <v>501</v>
      </c>
      <c r="M15" s="89" t="s">
        <v>501</v>
      </c>
      <c r="N15" s="92" t="s">
        <v>501</v>
      </c>
      <c r="O15" s="93">
        <v>237002492.03000003</v>
      </c>
      <c r="P15" s="93">
        <f t="shared" ref="P15:S15" si="5">SUM(P16:P39)</f>
        <v>0</v>
      </c>
      <c r="Q15" s="93">
        <f t="shared" si="5"/>
        <v>0</v>
      </c>
      <c r="R15" s="93">
        <f t="shared" si="5"/>
        <v>0</v>
      </c>
      <c r="S15" s="93">
        <f t="shared" si="5"/>
        <v>237002492.03000003</v>
      </c>
      <c r="T15" s="93">
        <f>O15/I15</f>
        <v>3346.6656127369647</v>
      </c>
      <c r="U15" s="93">
        <f>MAX(U16:U39)</f>
        <v>17055.45</v>
      </c>
    </row>
    <row r="16" spans="1:21" ht="35.25" x14ac:dyDescent="0.5">
      <c r="A16">
        <v>1</v>
      </c>
      <c r="B16" s="95">
        <f>SUBTOTAL(9,$A16:A$16)</f>
        <v>1</v>
      </c>
      <c r="C16" s="96" t="s">
        <v>34</v>
      </c>
      <c r="D16" s="89"/>
      <c r="E16" s="89">
        <v>1965</v>
      </c>
      <c r="F16" s="89" t="s">
        <v>498</v>
      </c>
      <c r="G16" s="89">
        <v>5</v>
      </c>
      <c r="H16" s="89">
        <v>2</v>
      </c>
      <c r="I16" s="90">
        <v>1924.5</v>
      </c>
      <c r="J16" s="90">
        <v>1588.9</v>
      </c>
      <c r="K16" s="91">
        <v>80</v>
      </c>
      <c r="L16" s="89" t="s">
        <v>496</v>
      </c>
      <c r="M16" s="89" t="s">
        <v>502</v>
      </c>
      <c r="N16" s="92" t="s">
        <v>691</v>
      </c>
      <c r="O16" s="93">
        <v>7508441.5999999996</v>
      </c>
      <c r="P16" s="93">
        <v>0</v>
      </c>
      <c r="Q16" s="93">
        <v>0</v>
      </c>
      <c r="R16" s="93">
        <v>0</v>
      </c>
      <c r="S16" s="93">
        <f>O16-P16-Q16-R16</f>
        <v>7508441.5999999996</v>
      </c>
      <c r="T16" s="93">
        <f t="shared" ref="T16:T338" si="6">O16/I16</f>
        <v>3901.5025201351</v>
      </c>
      <c r="U16" s="93">
        <v>3975.1</v>
      </c>
    </row>
    <row r="17" spans="1:21" ht="35.25" x14ac:dyDescent="0.5">
      <c r="A17">
        <v>1</v>
      </c>
      <c r="B17" s="95">
        <f>SUBTOTAL(9,$A$16:A17)</f>
        <v>2</v>
      </c>
      <c r="C17" s="96" t="s">
        <v>35</v>
      </c>
      <c r="D17" s="89"/>
      <c r="E17" s="89">
        <v>1957</v>
      </c>
      <c r="F17" s="89" t="s">
        <v>498</v>
      </c>
      <c r="G17" s="89">
        <v>3</v>
      </c>
      <c r="H17" s="89">
        <v>2</v>
      </c>
      <c r="I17" s="90">
        <v>1060</v>
      </c>
      <c r="J17" s="90">
        <v>945.3</v>
      </c>
      <c r="K17" s="91">
        <v>39</v>
      </c>
      <c r="L17" s="89" t="s">
        <v>496</v>
      </c>
      <c r="M17" s="89" t="s">
        <v>503</v>
      </c>
      <c r="N17" s="92" t="s">
        <v>504</v>
      </c>
      <c r="O17" s="93">
        <v>774166.48</v>
      </c>
      <c r="P17" s="93">
        <v>0</v>
      </c>
      <c r="Q17" s="93">
        <v>0</v>
      </c>
      <c r="R17" s="93">
        <v>0</v>
      </c>
      <c r="S17" s="93">
        <f t="shared" ref="S17:S338" si="7">O17-P17-Q17-R17</f>
        <v>774166.48</v>
      </c>
      <c r="T17" s="93">
        <f t="shared" si="6"/>
        <v>730.34573584905661</v>
      </c>
      <c r="U17" s="93">
        <v>730.34573584905661</v>
      </c>
    </row>
    <row r="18" spans="1:21" ht="35.25" x14ac:dyDescent="0.5">
      <c r="A18">
        <v>1</v>
      </c>
      <c r="B18" s="95">
        <f>SUBTOTAL(9,$A$16:A18)</f>
        <v>3</v>
      </c>
      <c r="C18" s="97" t="s">
        <v>36</v>
      </c>
      <c r="D18" s="89"/>
      <c r="E18" s="89">
        <v>1959</v>
      </c>
      <c r="F18" s="89" t="s">
        <v>498</v>
      </c>
      <c r="G18" s="89">
        <v>2</v>
      </c>
      <c r="H18" s="89">
        <v>1</v>
      </c>
      <c r="I18" s="90">
        <v>301</v>
      </c>
      <c r="J18" s="90">
        <v>274.5</v>
      </c>
      <c r="K18" s="91">
        <v>21</v>
      </c>
      <c r="L18" s="89" t="s">
        <v>496</v>
      </c>
      <c r="M18" s="89" t="s">
        <v>502</v>
      </c>
      <c r="N18" s="92" t="s">
        <v>692</v>
      </c>
      <c r="O18" s="93">
        <v>4668041.8699999992</v>
      </c>
      <c r="P18" s="93">
        <v>0</v>
      </c>
      <c r="Q18" s="93">
        <v>0</v>
      </c>
      <c r="R18" s="93">
        <v>0</v>
      </c>
      <c r="S18" s="93">
        <f t="shared" si="7"/>
        <v>4668041.8699999992</v>
      </c>
      <c r="T18" s="93">
        <f t="shared" si="6"/>
        <v>15508.444750830562</v>
      </c>
      <c r="U18" s="93">
        <v>15509.18</v>
      </c>
    </row>
    <row r="19" spans="1:21" ht="35.25" x14ac:dyDescent="0.5">
      <c r="A19">
        <v>1</v>
      </c>
      <c r="B19" s="95">
        <f>SUBTOTAL(9,$A$16:A19)</f>
        <v>4</v>
      </c>
      <c r="C19" s="97" t="s">
        <v>37</v>
      </c>
      <c r="D19" s="89"/>
      <c r="E19" s="89">
        <v>1959</v>
      </c>
      <c r="F19" s="89" t="s">
        <v>498</v>
      </c>
      <c r="G19" s="89">
        <v>2</v>
      </c>
      <c r="H19" s="89">
        <v>1</v>
      </c>
      <c r="I19" s="90">
        <v>269.5</v>
      </c>
      <c r="J19" s="90">
        <v>242</v>
      </c>
      <c r="K19" s="91">
        <v>21</v>
      </c>
      <c r="L19" s="89" t="s">
        <v>496</v>
      </c>
      <c r="M19" s="89" t="s">
        <v>502</v>
      </c>
      <c r="N19" s="92" t="s">
        <v>519</v>
      </c>
      <c r="O19" s="93">
        <v>4596225.9800000004</v>
      </c>
      <c r="P19" s="93">
        <v>0</v>
      </c>
      <c r="Q19" s="93">
        <v>0</v>
      </c>
      <c r="R19" s="93">
        <v>0</v>
      </c>
      <c r="S19" s="93">
        <f t="shared" si="7"/>
        <v>4596225.9800000004</v>
      </c>
      <c r="T19" s="93">
        <f t="shared" si="6"/>
        <v>17054.641855287573</v>
      </c>
      <c r="U19" s="93">
        <v>17055.45</v>
      </c>
    </row>
    <row r="20" spans="1:21" ht="35.25" x14ac:dyDescent="0.5">
      <c r="A20">
        <v>1</v>
      </c>
      <c r="B20" s="95">
        <f>SUBTOTAL(9,$A$16:A20)</f>
        <v>5</v>
      </c>
      <c r="C20" s="97" t="s">
        <v>38</v>
      </c>
      <c r="D20" s="89"/>
      <c r="E20" s="89">
        <v>1917</v>
      </c>
      <c r="F20" s="89" t="s">
        <v>498</v>
      </c>
      <c r="G20" s="89">
        <v>3</v>
      </c>
      <c r="H20" s="89">
        <v>2</v>
      </c>
      <c r="I20" s="90">
        <v>1172.2</v>
      </c>
      <c r="J20" s="90">
        <v>776.8</v>
      </c>
      <c r="K20" s="91">
        <v>26</v>
      </c>
      <c r="L20" s="89" t="s">
        <v>496</v>
      </c>
      <c r="M20" s="89" t="s">
        <v>502</v>
      </c>
      <c r="N20" s="92" t="s">
        <v>519</v>
      </c>
      <c r="O20" s="93">
        <v>12323380.82</v>
      </c>
      <c r="P20" s="93">
        <v>0</v>
      </c>
      <c r="Q20" s="93">
        <v>0</v>
      </c>
      <c r="R20" s="93">
        <v>0</v>
      </c>
      <c r="S20" s="93">
        <f t="shared" si="7"/>
        <v>12323380.82</v>
      </c>
      <c r="T20" s="93">
        <f t="shared" si="6"/>
        <v>10513.036017744413</v>
      </c>
      <c r="U20" s="93">
        <v>10513.55</v>
      </c>
    </row>
    <row r="21" spans="1:21" ht="35.25" x14ac:dyDescent="0.5">
      <c r="A21">
        <v>1</v>
      </c>
      <c r="B21" s="95">
        <f>SUBTOTAL(9,$A$16:A21)</f>
        <v>6</v>
      </c>
      <c r="C21" s="97" t="s">
        <v>39</v>
      </c>
      <c r="D21" s="89"/>
      <c r="E21" s="89">
        <v>1962</v>
      </c>
      <c r="F21" s="89" t="s">
        <v>498</v>
      </c>
      <c r="G21" s="89">
        <v>2</v>
      </c>
      <c r="H21" s="89">
        <v>2</v>
      </c>
      <c r="I21" s="90">
        <v>651.79999999999995</v>
      </c>
      <c r="J21" s="90">
        <v>638.6</v>
      </c>
      <c r="K21" s="91">
        <v>42</v>
      </c>
      <c r="L21" s="89" t="s">
        <v>496</v>
      </c>
      <c r="M21" s="89" t="s">
        <v>503</v>
      </c>
      <c r="N21" s="92" t="s">
        <v>504</v>
      </c>
      <c r="O21" s="93">
        <v>5617700</v>
      </c>
      <c r="P21" s="93">
        <v>0</v>
      </c>
      <c r="Q21" s="93">
        <v>0</v>
      </c>
      <c r="R21" s="93">
        <v>0</v>
      </c>
      <c r="S21" s="93">
        <f t="shared" si="7"/>
        <v>5617700</v>
      </c>
      <c r="T21" s="93">
        <f t="shared" si="6"/>
        <v>8618.7480822338148</v>
      </c>
      <c r="U21" s="93">
        <v>11707.08</v>
      </c>
    </row>
    <row r="22" spans="1:21" ht="35.25" x14ac:dyDescent="0.5">
      <c r="A22">
        <v>1</v>
      </c>
      <c r="B22" s="95">
        <f>SUBTOTAL(9,$A$16:A22)</f>
        <v>7</v>
      </c>
      <c r="C22" s="97" t="s">
        <v>40</v>
      </c>
      <c r="D22" s="89"/>
      <c r="E22" s="89">
        <v>1964</v>
      </c>
      <c r="F22" s="89" t="s">
        <v>498</v>
      </c>
      <c r="G22" s="89">
        <v>5</v>
      </c>
      <c r="H22" s="89">
        <v>2</v>
      </c>
      <c r="I22" s="90">
        <v>1572</v>
      </c>
      <c r="J22" s="90">
        <v>1291.4000000000001</v>
      </c>
      <c r="K22" s="91">
        <v>86</v>
      </c>
      <c r="L22" s="89" t="s">
        <v>496</v>
      </c>
      <c r="M22" s="89" t="s">
        <v>502</v>
      </c>
      <c r="N22" s="92" t="s">
        <v>693</v>
      </c>
      <c r="O22" s="93">
        <v>7113000.9799999995</v>
      </c>
      <c r="P22" s="93">
        <v>0</v>
      </c>
      <c r="Q22" s="93">
        <v>0</v>
      </c>
      <c r="R22" s="93">
        <v>0</v>
      </c>
      <c r="S22" s="93">
        <f t="shared" si="7"/>
        <v>7113000.9799999995</v>
      </c>
      <c r="T22" s="93">
        <f t="shared" si="6"/>
        <v>4524.8097837150126</v>
      </c>
      <c r="U22" s="93">
        <v>4525.03</v>
      </c>
    </row>
    <row r="23" spans="1:21" ht="35.25" x14ac:dyDescent="0.5">
      <c r="A23">
        <v>1</v>
      </c>
      <c r="B23" s="95">
        <f>SUBTOTAL(9,$A$16:A23)</f>
        <v>8</v>
      </c>
      <c r="C23" s="97" t="s">
        <v>41</v>
      </c>
      <c r="D23" s="89"/>
      <c r="E23" s="89">
        <v>1962</v>
      </c>
      <c r="F23" s="89" t="s">
        <v>498</v>
      </c>
      <c r="G23" s="89">
        <v>5</v>
      </c>
      <c r="H23" s="89">
        <v>2</v>
      </c>
      <c r="I23" s="90">
        <v>1864.3</v>
      </c>
      <c r="J23" s="90">
        <v>1611.9</v>
      </c>
      <c r="K23" s="91">
        <v>91</v>
      </c>
      <c r="L23" s="89" t="s">
        <v>496</v>
      </c>
      <c r="M23" s="89" t="s">
        <v>502</v>
      </c>
      <c r="N23" s="92" t="s">
        <v>694</v>
      </c>
      <c r="O23" s="93">
        <v>9596585.3499999996</v>
      </c>
      <c r="P23" s="93">
        <v>0</v>
      </c>
      <c r="Q23" s="93">
        <v>0</v>
      </c>
      <c r="R23" s="93">
        <v>0</v>
      </c>
      <c r="S23" s="93">
        <f t="shared" si="7"/>
        <v>9596585.3499999996</v>
      </c>
      <c r="T23" s="93">
        <f t="shared" si="6"/>
        <v>5147.554229469506</v>
      </c>
      <c r="U23" s="93">
        <v>5244.66</v>
      </c>
    </row>
    <row r="24" spans="1:21" ht="35.25" x14ac:dyDescent="0.5">
      <c r="A24">
        <v>1</v>
      </c>
      <c r="B24" s="95">
        <f>SUBTOTAL(9,$A$16:A24)</f>
        <v>9</v>
      </c>
      <c r="C24" s="97" t="s">
        <v>42</v>
      </c>
      <c r="D24" s="89"/>
      <c r="E24" s="89">
        <v>1958</v>
      </c>
      <c r="F24" s="89" t="s">
        <v>498</v>
      </c>
      <c r="G24" s="89">
        <v>3</v>
      </c>
      <c r="H24" s="89">
        <v>2</v>
      </c>
      <c r="I24" s="90">
        <v>1958</v>
      </c>
      <c r="J24" s="90">
        <v>1093.5999999999999</v>
      </c>
      <c r="K24" s="91">
        <v>56</v>
      </c>
      <c r="L24" s="89" t="s">
        <v>496</v>
      </c>
      <c r="M24" s="89" t="s">
        <v>502</v>
      </c>
      <c r="N24" s="92" t="s">
        <v>690</v>
      </c>
      <c r="O24" s="93">
        <v>4844653.5</v>
      </c>
      <c r="P24" s="93">
        <v>0</v>
      </c>
      <c r="Q24" s="93">
        <v>0</v>
      </c>
      <c r="R24" s="93">
        <v>0</v>
      </c>
      <c r="S24" s="93">
        <f t="shared" si="7"/>
        <v>4844653.5</v>
      </c>
      <c r="T24" s="93">
        <f t="shared" si="6"/>
        <v>2474.2867722165474</v>
      </c>
      <c r="U24" s="93">
        <v>4732.1000000000004</v>
      </c>
    </row>
    <row r="25" spans="1:21" ht="35.25" x14ac:dyDescent="0.5">
      <c r="A25">
        <v>1</v>
      </c>
      <c r="B25" s="95">
        <f>SUBTOTAL(9,$A$16:A25)</f>
        <v>10</v>
      </c>
      <c r="C25" s="97" t="s">
        <v>43</v>
      </c>
      <c r="D25" s="89"/>
      <c r="E25" s="89">
        <v>1951</v>
      </c>
      <c r="F25" s="89" t="s">
        <v>498</v>
      </c>
      <c r="G25" s="89">
        <v>2</v>
      </c>
      <c r="H25" s="89">
        <v>2</v>
      </c>
      <c r="I25" s="90">
        <v>990</v>
      </c>
      <c r="J25" s="90">
        <v>849.9</v>
      </c>
      <c r="K25" s="91">
        <v>39</v>
      </c>
      <c r="L25" s="89" t="s">
        <v>496</v>
      </c>
      <c r="M25" s="89" t="s">
        <v>503</v>
      </c>
      <c r="N25" s="92" t="s">
        <v>504</v>
      </c>
      <c r="O25" s="93">
        <v>8965837.4900000002</v>
      </c>
      <c r="P25" s="93">
        <v>0</v>
      </c>
      <c r="Q25" s="93">
        <v>0</v>
      </c>
      <c r="R25" s="93">
        <v>0</v>
      </c>
      <c r="S25" s="93">
        <f t="shared" si="7"/>
        <v>8965837.4900000002</v>
      </c>
      <c r="T25" s="93">
        <f t="shared" si="6"/>
        <v>9056.4015050505059</v>
      </c>
      <c r="U25" s="93">
        <v>9076.4</v>
      </c>
    </row>
    <row r="26" spans="1:21" ht="35.25" x14ac:dyDescent="0.5">
      <c r="A26">
        <v>1</v>
      </c>
      <c r="B26" s="95">
        <f>SUBTOTAL(9,$A$16:A26)</f>
        <v>11</v>
      </c>
      <c r="C26" s="97" t="s">
        <v>44</v>
      </c>
      <c r="D26" s="89"/>
      <c r="E26" s="89">
        <v>2004</v>
      </c>
      <c r="F26" s="89" t="s">
        <v>498</v>
      </c>
      <c r="G26" s="89">
        <v>9</v>
      </c>
      <c r="H26" s="89">
        <v>1</v>
      </c>
      <c r="I26" s="90">
        <v>2556.1</v>
      </c>
      <c r="J26" s="90">
        <v>1725.9</v>
      </c>
      <c r="K26" s="91">
        <v>87</v>
      </c>
      <c r="L26" s="89" t="s">
        <v>496</v>
      </c>
      <c r="M26" s="89" t="s">
        <v>502</v>
      </c>
      <c r="N26" s="92" t="s">
        <v>690</v>
      </c>
      <c r="O26" s="93">
        <v>15437764.24</v>
      </c>
      <c r="P26" s="93">
        <v>0</v>
      </c>
      <c r="Q26" s="93">
        <v>0</v>
      </c>
      <c r="R26" s="93">
        <v>0</v>
      </c>
      <c r="S26" s="93">
        <f t="shared" si="7"/>
        <v>15437764.24</v>
      </c>
      <c r="T26" s="93">
        <f t="shared" si="6"/>
        <v>6039.5775752122381</v>
      </c>
      <c r="U26" s="93">
        <v>6060.98</v>
      </c>
    </row>
    <row r="27" spans="1:21" ht="35.25" x14ac:dyDescent="0.5">
      <c r="A27">
        <v>1</v>
      </c>
      <c r="B27" s="95">
        <f>SUBTOTAL(9,$A$16:A27)</f>
        <v>12</v>
      </c>
      <c r="C27" s="97" t="s">
        <v>45</v>
      </c>
      <c r="D27" s="89"/>
      <c r="E27" s="89">
        <v>1987</v>
      </c>
      <c r="F27" s="89" t="s">
        <v>499</v>
      </c>
      <c r="G27" s="89">
        <v>9</v>
      </c>
      <c r="H27" s="89">
        <v>2</v>
      </c>
      <c r="I27" s="90">
        <v>5051.2</v>
      </c>
      <c r="J27" s="90">
        <v>3905.8</v>
      </c>
      <c r="K27" s="91">
        <v>179</v>
      </c>
      <c r="L27" s="89" t="s">
        <v>496</v>
      </c>
      <c r="M27" s="89" t="s">
        <v>502</v>
      </c>
      <c r="N27" s="92" t="s">
        <v>695</v>
      </c>
      <c r="O27" s="93">
        <v>10961010.77</v>
      </c>
      <c r="P27" s="93">
        <v>0</v>
      </c>
      <c r="Q27" s="93">
        <v>0</v>
      </c>
      <c r="R27" s="93">
        <v>0</v>
      </c>
      <c r="S27" s="93">
        <f t="shared" si="7"/>
        <v>10961010.77</v>
      </c>
      <c r="T27" s="93">
        <f t="shared" si="6"/>
        <v>2169.9815429996834</v>
      </c>
      <c r="U27" s="93">
        <v>7105.86</v>
      </c>
    </row>
    <row r="28" spans="1:21" ht="35.25" x14ac:dyDescent="0.5">
      <c r="A28">
        <v>1</v>
      </c>
      <c r="B28" s="95">
        <f>SUBTOTAL(9,$A$16:A28)</f>
        <v>13</v>
      </c>
      <c r="C28" s="97" t="s">
        <v>46</v>
      </c>
      <c r="D28" s="89"/>
      <c r="E28" s="89">
        <v>1966</v>
      </c>
      <c r="F28" s="89" t="s">
        <v>498</v>
      </c>
      <c r="G28" s="89">
        <v>2</v>
      </c>
      <c r="H28" s="89">
        <v>2</v>
      </c>
      <c r="I28" s="90">
        <v>673.9</v>
      </c>
      <c r="J28" s="90">
        <v>426.7</v>
      </c>
      <c r="K28" s="91">
        <v>19</v>
      </c>
      <c r="L28" s="89" t="s">
        <v>496</v>
      </c>
      <c r="M28" s="89" t="s">
        <v>502</v>
      </c>
      <c r="N28" s="92" t="s">
        <v>696</v>
      </c>
      <c r="O28" s="93">
        <v>5485890</v>
      </c>
      <c r="P28" s="93">
        <v>0</v>
      </c>
      <c r="Q28" s="93">
        <v>0</v>
      </c>
      <c r="R28" s="93">
        <v>0</v>
      </c>
      <c r="S28" s="93">
        <f t="shared" si="7"/>
        <v>5485890</v>
      </c>
      <c r="T28" s="93">
        <f t="shared" si="6"/>
        <v>8140.5104614928032</v>
      </c>
      <c r="U28" s="93">
        <v>9595.9</v>
      </c>
    </row>
    <row r="29" spans="1:21" ht="35.25" x14ac:dyDescent="0.5">
      <c r="A29">
        <v>1</v>
      </c>
      <c r="B29" s="95">
        <f>SUBTOTAL(9,$A$16:A29)</f>
        <v>14</v>
      </c>
      <c r="C29" s="97" t="s">
        <v>47</v>
      </c>
      <c r="D29" s="89"/>
      <c r="E29" s="89">
        <v>1968</v>
      </c>
      <c r="F29" s="89" t="s">
        <v>498</v>
      </c>
      <c r="G29" s="89">
        <v>5</v>
      </c>
      <c r="H29" s="89">
        <v>2</v>
      </c>
      <c r="I29" s="90">
        <v>1920</v>
      </c>
      <c r="J29" s="90">
        <v>1745.2</v>
      </c>
      <c r="K29" s="91">
        <v>104</v>
      </c>
      <c r="L29" s="89" t="s">
        <v>496</v>
      </c>
      <c r="M29" s="89" t="s">
        <v>502</v>
      </c>
      <c r="N29" s="92" t="s">
        <v>696</v>
      </c>
      <c r="O29" s="93">
        <v>8940311.5899999999</v>
      </c>
      <c r="P29" s="93">
        <v>0</v>
      </c>
      <c r="Q29" s="93">
        <v>0</v>
      </c>
      <c r="R29" s="93">
        <v>0</v>
      </c>
      <c r="S29" s="93">
        <f t="shared" si="7"/>
        <v>8940311.5899999999</v>
      </c>
      <c r="T29" s="93">
        <f t="shared" si="6"/>
        <v>4656.4122864583333</v>
      </c>
      <c r="U29" s="93">
        <v>4744.25</v>
      </c>
    </row>
    <row r="30" spans="1:21" ht="35.25" x14ac:dyDescent="0.5">
      <c r="A30">
        <v>1</v>
      </c>
      <c r="B30" s="95">
        <f>SUBTOTAL(9,$A$16:A30)</f>
        <v>15</v>
      </c>
      <c r="C30" s="97" t="s">
        <v>48</v>
      </c>
      <c r="D30" s="89"/>
      <c r="E30" s="89">
        <v>1961</v>
      </c>
      <c r="F30" s="89" t="s">
        <v>498</v>
      </c>
      <c r="G30" s="89">
        <v>4</v>
      </c>
      <c r="H30" s="89">
        <v>4</v>
      </c>
      <c r="I30" s="90">
        <v>2830.2</v>
      </c>
      <c r="J30" s="90">
        <v>2511.6</v>
      </c>
      <c r="K30" s="91">
        <v>132</v>
      </c>
      <c r="L30" s="89" t="s">
        <v>496</v>
      </c>
      <c r="M30" s="89" t="s">
        <v>502</v>
      </c>
      <c r="N30" s="92" t="s">
        <v>530</v>
      </c>
      <c r="O30" s="93">
        <v>14344098.030000001</v>
      </c>
      <c r="P30" s="93">
        <v>0</v>
      </c>
      <c r="Q30" s="93">
        <v>0</v>
      </c>
      <c r="R30" s="93">
        <v>0</v>
      </c>
      <c r="S30" s="93">
        <f t="shared" si="7"/>
        <v>14344098.030000001</v>
      </c>
      <c r="T30" s="93">
        <f t="shared" si="6"/>
        <v>5068.2276976892099</v>
      </c>
      <c r="U30" s="93">
        <v>5163.83</v>
      </c>
    </row>
    <row r="31" spans="1:21" ht="35.25" x14ac:dyDescent="0.5">
      <c r="A31">
        <v>1</v>
      </c>
      <c r="B31" s="95">
        <f>SUBTOTAL(9,$A$16:A31)</f>
        <v>16</v>
      </c>
      <c r="C31" s="97" t="s">
        <v>49</v>
      </c>
      <c r="D31" s="89"/>
      <c r="E31" s="89">
        <v>1961</v>
      </c>
      <c r="F31" s="89" t="s">
        <v>498</v>
      </c>
      <c r="G31" s="89">
        <v>3</v>
      </c>
      <c r="H31" s="89">
        <v>2</v>
      </c>
      <c r="I31" s="90">
        <v>1037.8</v>
      </c>
      <c r="J31" s="90">
        <v>966.9</v>
      </c>
      <c r="K31" s="91">
        <v>57</v>
      </c>
      <c r="L31" s="89" t="s">
        <v>496</v>
      </c>
      <c r="M31" s="89" t="s">
        <v>502</v>
      </c>
      <c r="N31" s="92" t="s">
        <v>697</v>
      </c>
      <c r="O31" s="93">
        <v>11257150.970000001</v>
      </c>
      <c r="P31" s="93">
        <v>0</v>
      </c>
      <c r="Q31" s="93">
        <v>0</v>
      </c>
      <c r="R31" s="93">
        <v>0</v>
      </c>
      <c r="S31" s="93">
        <f t="shared" si="7"/>
        <v>11257150.970000001</v>
      </c>
      <c r="T31" s="93">
        <f t="shared" si="6"/>
        <v>10847.129475814223</v>
      </c>
      <c r="U31" s="93">
        <v>10847.66</v>
      </c>
    </row>
    <row r="32" spans="1:21" ht="35.25" x14ac:dyDescent="0.5">
      <c r="A32">
        <v>1</v>
      </c>
      <c r="B32" s="95">
        <f>SUBTOTAL(9,$A$16:A32)</f>
        <v>17</v>
      </c>
      <c r="C32" s="97" t="s">
        <v>50</v>
      </c>
      <c r="D32" s="89"/>
      <c r="E32" s="89">
        <v>1999</v>
      </c>
      <c r="F32" s="89" t="s">
        <v>499</v>
      </c>
      <c r="G32" s="89">
        <v>10</v>
      </c>
      <c r="H32" s="89">
        <v>3</v>
      </c>
      <c r="I32" s="90">
        <v>7576.1</v>
      </c>
      <c r="J32" s="90">
        <v>6473.8</v>
      </c>
      <c r="K32" s="91">
        <v>302</v>
      </c>
      <c r="L32" s="89" t="s">
        <v>496</v>
      </c>
      <c r="M32" s="89" t="s">
        <v>505</v>
      </c>
      <c r="N32" s="92" t="s">
        <v>698</v>
      </c>
      <c r="O32" s="93">
        <v>12489237.379999999</v>
      </c>
      <c r="P32" s="93">
        <v>0</v>
      </c>
      <c r="Q32" s="93">
        <v>0</v>
      </c>
      <c r="R32" s="93">
        <v>0</v>
      </c>
      <c r="S32" s="93">
        <f t="shared" si="7"/>
        <v>12489237.379999999</v>
      </c>
      <c r="T32" s="93">
        <f t="shared" si="6"/>
        <v>1648.5048217420569</v>
      </c>
      <c r="U32" s="93">
        <v>1648.58</v>
      </c>
    </row>
    <row r="33" spans="1:21" ht="35.25" x14ac:dyDescent="0.5">
      <c r="A33">
        <v>1</v>
      </c>
      <c r="B33" s="95">
        <f>SUBTOTAL(9,$A$16:A33)</f>
        <v>18</v>
      </c>
      <c r="C33" s="97" t="s">
        <v>51</v>
      </c>
      <c r="D33" s="89"/>
      <c r="E33" s="89">
        <v>1976</v>
      </c>
      <c r="F33" s="89" t="s">
        <v>499</v>
      </c>
      <c r="G33" s="89">
        <v>5</v>
      </c>
      <c r="H33" s="89">
        <v>6</v>
      </c>
      <c r="I33" s="90">
        <v>6051.8</v>
      </c>
      <c r="J33" s="90">
        <v>4558.7</v>
      </c>
      <c r="K33" s="91">
        <v>189</v>
      </c>
      <c r="L33" s="89" t="s">
        <v>496</v>
      </c>
      <c r="M33" s="89" t="s">
        <v>502</v>
      </c>
      <c r="N33" s="92" t="s">
        <v>699</v>
      </c>
      <c r="O33" s="93">
        <v>16915996.48</v>
      </c>
      <c r="P33" s="93">
        <v>0</v>
      </c>
      <c r="Q33" s="93">
        <v>0</v>
      </c>
      <c r="R33" s="93">
        <v>0</v>
      </c>
      <c r="S33" s="93">
        <f t="shared" si="7"/>
        <v>16915996.48</v>
      </c>
      <c r="T33" s="93">
        <f t="shared" si="6"/>
        <v>2795.2008460292805</v>
      </c>
      <c r="U33" s="93">
        <v>2795.34</v>
      </c>
    </row>
    <row r="34" spans="1:21" ht="35.25" x14ac:dyDescent="0.5">
      <c r="A34">
        <v>1</v>
      </c>
      <c r="B34" s="95">
        <f>SUBTOTAL(9,$A$16:A34)</f>
        <v>19</v>
      </c>
      <c r="C34" s="97" t="s">
        <v>52</v>
      </c>
      <c r="D34" s="89"/>
      <c r="E34" s="89">
        <v>1980</v>
      </c>
      <c r="F34" s="89" t="s">
        <v>498</v>
      </c>
      <c r="G34" s="89">
        <v>10</v>
      </c>
      <c r="H34" s="89">
        <v>5</v>
      </c>
      <c r="I34" s="90">
        <v>14994</v>
      </c>
      <c r="J34" s="90">
        <v>11517.4</v>
      </c>
      <c r="K34" s="91">
        <v>528</v>
      </c>
      <c r="L34" s="89" t="s">
        <v>496</v>
      </c>
      <c r="M34" s="89" t="s">
        <v>502</v>
      </c>
      <c r="N34" s="92" t="s">
        <v>700</v>
      </c>
      <c r="O34" s="93">
        <v>20801618.120000001</v>
      </c>
      <c r="P34" s="93">
        <v>0</v>
      </c>
      <c r="Q34" s="93">
        <v>0</v>
      </c>
      <c r="R34" s="93">
        <v>0</v>
      </c>
      <c r="S34" s="93">
        <f t="shared" si="7"/>
        <v>20801618.120000001</v>
      </c>
      <c r="T34" s="93">
        <f t="shared" si="6"/>
        <v>1387.3294731225824</v>
      </c>
      <c r="U34" s="93">
        <v>3336.41</v>
      </c>
    </row>
    <row r="35" spans="1:21" ht="35.25" x14ac:dyDescent="0.5">
      <c r="A35">
        <v>1</v>
      </c>
      <c r="B35" s="95">
        <f>SUBTOTAL(9,$A$16:A35)</f>
        <v>20</v>
      </c>
      <c r="C35" s="97" t="s">
        <v>53</v>
      </c>
      <c r="D35" s="89"/>
      <c r="E35" s="89">
        <v>1985</v>
      </c>
      <c r="F35" s="89" t="s">
        <v>499</v>
      </c>
      <c r="G35" s="89">
        <v>16</v>
      </c>
      <c r="H35" s="89">
        <v>1</v>
      </c>
      <c r="I35" s="90">
        <v>4730.3</v>
      </c>
      <c r="J35" s="90">
        <v>4662</v>
      </c>
      <c r="K35" s="91">
        <v>208</v>
      </c>
      <c r="L35" s="89" t="s">
        <v>496</v>
      </c>
      <c r="M35" s="89" t="s">
        <v>502</v>
      </c>
      <c r="N35" s="92" t="s">
        <v>700</v>
      </c>
      <c r="O35" s="93">
        <v>6518096.2700000005</v>
      </c>
      <c r="P35" s="93">
        <v>0</v>
      </c>
      <c r="Q35" s="93">
        <v>0</v>
      </c>
      <c r="R35" s="93">
        <v>0</v>
      </c>
      <c r="S35" s="93">
        <f t="shared" si="7"/>
        <v>6518096.2700000005</v>
      </c>
      <c r="T35" s="93">
        <f t="shared" si="6"/>
        <v>1377.9456419254593</v>
      </c>
      <c r="U35" s="93">
        <v>1378.01</v>
      </c>
    </row>
    <row r="36" spans="1:21" ht="35.25" x14ac:dyDescent="0.5">
      <c r="A36">
        <v>1</v>
      </c>
      <c r="B36" s="95">
        <f>SUBTOTAL(9,$A$16:A36)</f>
        <v>21</v>
      </c>
      <c r="C36" s="97" t="s">
        <v>54</v>
      </c>
      <c r="D36" s="89"/>
      <c r="E36" s="89">
        <v>2002</v>
      </c>
      <c r="F36" s="89" t="s">
        <v>498</v>
      </c>
      <c r="G36" s="89">
        <v>6</v>
      </c>
      <c r="H36" s="89">
        <v>2</v>
      </c>
      <c r="I36" s="90">
        <v>4751.8</v>
      </c>
      <c r="J36" s="90">
        <v>4038.2</v>
      </c>
      <c r="K36" s="91">
        <v>143</v>
      </c>
      <c r="L36" s="89" t="s">
        <v>496</v>
      </c>
      <c r="M36" s="89" t="s">
        <v>502</v>
      </c>
      <c r="N36" s="92" t="s">
        <v>701</v>
      </c>
      <c r="O36" s="93">
        <v>17390629.43</v>
      </c>
      <c r="P36" s="93">
        <v>0</v>
      </c>
      <c r="Q36" s="93">
        <v>0</v>
      </c>
      <c r="R36" s="93">
        <v>0</v>
      </c>
      <c r="S36" s="93">
        <f t="shared" si="7"/>
        <v>17390629.43</v>
      </c>
      <c r="T36" s="93">
        <f t="shared" si="6"/>
        <v>3659.7982722336797</v>
      </c>
      <c r="U36" s="93">
        <v>3728.84</v>
      </c>
    </row>
    <row r="37" spans="1:21" ht="35.25" x14ac:dyDescent="0.5">
      <c r="A37">
        <v>1</v>
      </c>
      <c r="B37" s="95">
        <f>SUBTOTAL(9,$A$16:A37)</f>
        <v>22</v>
      </c>
      <c r="C37" s="97" t="s">
        <v>55</v>
      </c>
      <c r="D37" s="89"/>
      <c r="E37" s="89">
        <v>1961</v>
      </c>
      <c r="F37" s="89" t="s">
        <v>498</v>
      </c>
      <c r="G37" s="89">
        <v>4</v>
      </c>
      <c r="H37" s="89">
        <v>2</v>
      </c>
      <c r="I37" s="90">
        <v>1535.9</v>
      </c>
      <c r="J37" s="90">
        <v>1452.8</v>
      </c>
      <c r="K37" s="91">
        <v>53</v>
      </c>
      <c r="L37" s="89" t="s">
        <v>496</v>
      </c>
      <c r="M37" s="89" t="s">
        <v>502</v>
      </c>
      <c r="N37" s="92" t="s">
        <v>694</v>
      </c>
      <c r="O37" s="93">
        <v>7565564.0800000001</v>
      </c>
      <c r="P37" s="93">
        <v>0</v>
      </c>
      <c r="Q37" s="93">
        <v>0</v>
      </c>
      <c r="R37" s="93">
        <v>0</v>
      </c>
      <c r="S37" s="93">
        <f t="shared" si="7"/>
        <v>7565564.0800000001</v>
      </c>
      <c r="T37" s="93">
        <f t="shared" si="6"/>
        <v>4925.8181392017705</v>
      </c>
      <c r="U37" s="93">
        <v>5018.74</v>
      </c>
    </row>
    <row r="38" spans="1:21" ht="35.25" x14ac:dyDescent="0.5">
      <c r="A38">
        <v>1</v>
      </c>
      <c r="B38" s="95">
        <f>SUBTOTAL(9,$A$16:A38)</f>
        <v>23</v>
      </c>
      <c r="C38" s="97" t="s">
        <v>56</v>
      </c>
      <c r="D38" s="89"/>
      <c r="E38" s="89">
        <v>1964</v>
      </c>
      <c r="F38" s="89" t="s">
        <v>498</v>
      </c>
      <c r="G38" s="89">
        <v>5</v>
      </c>
      <c r="H38" s="89">
        <v>2</v>
      </c>
      <c r="I38" s="90">
        <v>1730</v>
      </c>
      <c r="J38" s="90">
        <v>1572.7</v>
      </c>
      <c r="K38" s="91">
        <v>81</v>
      </c>
      <c r="L38" s="89" t="s">
        <v>496</v>
      </c>
      <c r="M38" s="89" t="s">
        <v>502</v>
      </c>
      <c r="N38" s="92" t="s">
        <v>702</v>
      </c>
      <c r="O38" s="93">
        <v>7400543.6000000006</v>
      </c>
      <c r="P38" s="93">
        <v>0</v>
      </c>
      <c r="Q38" s="93">
        <v>0</v>
      </c>
      <c r="R38" s="93">
        <v>0</v>
      </c>
      <c r="S38" s="93">
        <f t="shared" si="7"/>
        <v>7400543.6000000006</v>
      </c>
      <c r="T38" s="93">
        <f t="shared" si="6"/>
        <v>4277.7708670520233</v>
      </c>
      <c r="U38" s="93">
        <v>4358.46</v>
      </c>
    </row>
    <row r="39" spans="1:21" ht="35.25" x14ac:dyDescent="0.5">
      <c r="A39">
        <v>1</v>
      </c>
      <c r="B39" s="95">
        <f>SUBTOTAL(9,$A$16:A39)</f>
        <v>24</v>
      </c>
      <c r="C39" s="97" t="s">
        <v>57</v>
      </c>
      <c r="D39" s="89"/>
      <c r="E39" s="89">
        <v>1970</v>
      </c>
      <c r="F39" s="89" t="s">
        <v>498</v>
      </c>
      <c r="G39" s="89">
        <v>5</v>
      </c>
      <c r="H39" s="89">
        <v>4</v>
      </c>
      <c r="I39" s="90">
        <v>3615.1</v>
      </c>
      <c r="J39" s="90">
        <v>3336.4</v>
      </c>
      <c r="K39" s="91">
        <v>182</v>
      </c>
      <c r="L39" s="89" t="s">
        <v>496</v>
      </c>
      <c r="M39" s="89" t="s">
        <v>502</v>
      </c>
      <c r="N39" s="92" t="s">
        <v>703</v>
      </c>
      <c r="O39" s="93">
        <v>15486547</v>
      </c>
      <c r="P39" s="93">
        <v>0</v>
      </c>
      <c r="Q39" s="93">
        <v>0</v>
      </c>
      <c r="R39" s="93">
        <v>0</v>
      </c>
      <c r="S39" s="93">
        <f t="shared" si="7"/>
        <v>15486547</v>
      </c>
      <c r="T39" s="93">
        <f t="shared" si="6"/>
        <v>4283.8502392741557</v>
      </c>
      <c r="U39" s="93">
        <v>4364.66</v>
      </c>
    </row>
    <row r="40" spans="1:21" ht="35.25" x14ac:dyDescent="0.5">
      <c r="B40" s="88" t="s">
        <v>495</v>
      </c>
      <c r="C40" s="94"/>
      <c r="D40" s="89" t="s">
        <v>501</v>
      </c>
      <c r="E40" s="89" t="s">
        <v>501</v>
      </c>
      <c r="F40" s="89" t="s">
        <v>501</v>
      </c>
      <c r="G40" s="89" t="s">
        <v>501</v>
      </c>
      <c r="H40" s="89" t="s">
        <v>501</v>
      </c>
      <c r="I40" s="90">
        <f>SUM(I41:I43)</f>
        <v>5588.5999999999995</v>
      </c>
      <c r="J40" s="90">
        <f t="shared" ref="J40:K40" si="8">SUM(J41:J43)</f>
        <v>5151</v>
      </c>
      <c r="K40" s="91">
        <f t="shared" si="8"/>
        <v>211</v>
      </c>
      <c r="L40" s="89" t="s">
        <v>501</v>
      </c>
      <c r="M40" s="89" t="s">
        <v>501</v>
      </c>
      <c r="N40" s="92" t="s">
        <v>501</v>
      </c>
      <c r="O40" s="93">
        <v>42261849.090000004</v>
      </c>
      <c r="P40" s="93">
        <f t="shared" ref="P40:S40" si="9">SUM(P41:P43)</f>
        <v>0</v>
      </c>
      <c r="Q40" s="93">
        <f t="shared" si="9"/>
        <v>0</v>
      </c>
      <c r="R40" s="93">
        <f t="shared" si="9"/>
        <v>0</v>
      </c>
      <c r="S40" s="93">
        <f t="shared" si="9"/>
        <v>42261849.090000004</v>
      </c>
      <c r="T40" s="93">
        <f t="shared" ref="T40:T71" si="10">O40/I40</f>
        <v>7562.1531492681543</v>
      </c>
      <c r="U40" s="93">
        <f>MAX(U41:U43)</f>
        <v>18761.47</v>
      </c>
    </row>
    <row r="41" spans="1:21" ht="35.25" x14ac:dyDescent="0.5">
      <c r="A41">
        <v>1</v>
      </c>
      <c r="B41" s="95">
        <f>SUBTOTAL(9,$A$16:A41)</f>
        <v>25</v>
      </c>
      <c r="C41" s="97" t="s">
        <v>162</v>
      </c>
      <c r="D41" s="89"/>
      <c r="E41" s="89">
        <v>1973</v>
      </c>
      <c r="F41" s="89" t="s">
        <v>498</v>
      </c>
      <c r="G41" s="89">
        <v>5</v>
      </c>
      <c r="H41" s="89">
        <v>4</v>
      </c>
      <c r="I41" s="90">
        <v>3917.6</v>
      </c>
      <c r="J41" s="90">
        <v>3656.2</v>
      </c>
      <c r="K41" s="91">
        <v>146</v>
      </c>
      <c r="L41" s="89" t="s">
        <v>496</v>
      </c>
      <c r="M41" s="89" t="s">
        <v>502</v>
      </c>
      <c r="N41" s="92" t="s">
        <v>516</v>
      </c>
      <c r="O41" s="93">
        <v>17407167.800000001</v>
      </c>
      <c r="P41" s="93">
        <v>0</v>
      </c>
      <c r="Q41" s="93">
        <v>0</v>
      </c>
      <c r="R41" s="93">
        <v>0</v>
      </c>
      <c r="S41" s="93">
        <f>O41-P41-Q41-R41</f>
        <v>17407167.800000001</v>
      </c>
      <c r="T41" s="93">
        <f t="shared" si="10"/>
        <v>4443.3244333265266</v>
      </c>
      <c r="U41" s="93">
        <v>4494.45</v>
      </c>
    </row>
    <row r="42" spans="1:21" ht="35.25" x14ac:dyDescent="0.5">
      <c r="A42">
        <v>1</v>
      </c>
      <c r="B42" s="95">
        <f>SUBTOTAL(9,$A$16:A42)</f>
        <v>26</v>
      </c>
      <c r="C42" s="97" t="s">
        <v>163</v>
      </c>
      <c r="D42" s="89"/>
      <c r="E42" s="89">
        <v>1960</v>
      </c>
      <c r="F42" s="89" t="s">
        <v>498</v>
      </c>
      <c r="G42" s="89">
        <v>2</v>
      </c>
      <c r="H42" s="89">
        <v>2</v>
      </c>
      <c r="I42" s="90">
        <v>805.8</v>
      </c>
      <c r="J42" s="90">
        <v>710.7</v>
      </c>
      <c r="K42" s="91">
        <v>18</v>
      </c>
      <c r="L42" s="89" t="s">
        <v>496</v>
      </c>
      <c r="M42" s="89" t="s">
        <v>505</v>
      </c>
      <c r="N42" s="92" t="s">
        <v>565</v>
      </c>
      <c r="O42" s="93">
        <v>15117992.119999999</v>
      </c>
      <c r="P42" s="93">
        <v>0</v>
      </c>
      <c r="Q42" s="93">
        <v>0</v>
      </c>
      <c r="R42" s="93">
        <v>0</v>
      </c>
      <c r="S42" s="93">
        <f>O42-P42-Q42-R42</f>
        <v>15117992.119999999</v>
      </c>
      <c r="T42" s="93">
        <f t="shared" si="10"/>
        <v>18761.469496152891</v>
      </c>
      <c r="U42" s="93">
        <v>18761.47</v>
      </c>
    </row>
    <row r="43" spans="1:21" ht="35.25" x14ac:dyDescent="0.5">
      <c r="A43">
        <v>1</v>
      </c>
      <c r="B43" s="95">
        <f>SUBTOTAL(9,$A$16:A43)</f>
        <v>27</v>
      </c>
      <c r="C43" s="97" t="s">
        <v>164</v>
      </c>
      <c r="D43" s="89"/>
      <c r="E43" s="89">
        <v>1974</v>
      </c>
      <c r="F43" s="89" t="s">
        <v>566</v>
      </c>
      <c r="G43" s="89">
        <v>2</v>
      </c>
      <c r="H43" s="89">
        <v>3</v>
      </c>
      <c r="I43" s="90">
        <v>865.2</v>
      </c>
      <c r="J43" s="90">
        <v>784.1</v>
      </c>
      <c r="K43" s="91">
        <v>47</v>
      </c>
      <c r="L43" s="89" t="s">
        <v>496</v>
      </c>
      <c r="M43" s="89" t="s">
        <v>502</v>
      </c>
      <c r="N43" s="92" t="s">
        <v>516</v>
      </c>
      <c r="O43" s="93">
        <v>9736689.1699999999</v>
      </c>
      <c r="P43" s="93">
        <v>0</v>
      </c>
      <c r="Q43" s="93">
        <v>0</v>
      </c>
      <c r="R43" s="93">
        <v>0</v>
      </c>
      <c r="S43" s="93">
        <f>O43-P43-Q43-R43</f>
        <v>9736689.1699999999</v>
      </c>
      <c r="T43" s="93">
        <f t="shared" si="10"/>
        <v>11253.68604946833</v>
      </c>
      <c r="U43" s="93">
        <v>11465.42</v>
      </c>
    </row>
    <row r="44" spans="1:21" ht="35.25" x14ac:dyDescent="0.5">
      <c r="B44" s="88" t="s">
        <v>493</v>
      </c>
      <c r="C44" s="94"/>
      <c r="D44" s="89" t="s">
        <v>501</v>
      </c>
      <c r="E44" s="89" t="s">
        <v>501</v>
      </c>
      <c r="F44" s="89" t="s">
        <v>501</v>
      </c>
      <c r="G44" s="89" t="s">
        <v>501</v>
      </c>
      <c r="H44" s="89" t="s">
        <v>501</v>
      </c>
      <c r="I44" s="90">
        <f>SUM(I45:I55)</f>
        <v>15023.400000000001</v>
      </c>
      <c r="J44" s="90">
        <f t="shared" ref="J44:K44" si="11">SUM(J45:J55)</f>
        <v>12491.600000000002</v>
      </c>
      <c r="K44" s="91">
        <f t="shared" si="11"/>
        <v>547</v>
      </c>
      <c r="L44" s="89" t="s">
        <v>501</v>
      </c>
      <c r="M44" s="89" t="s">
        <v>501</v>
      </c>
      <c r="N44" s="92" t="s">
        <v>501</v>
      </c>
      <c r="O44" s="93">
        <v>72757833.409999996</v>
      </c>
      <c r="P44" s="93">
        <f t="shared" ref="P44:S44" si="12">SUM(P45:P55)</f>
        <v>0</v>
      </c>
      <c r="Q44" s="93">
        <f t="shared" si="12"/>
        <v>0</v>
      </c>
      <c r="R44" s="93">
        <f t="shared" si="12"/>
        <v>0</v>
      </c>
      <c r="S44" s="93">
        <f t="shared" si="12"/>
        <v>72757833.409999996</v>
      </c>
      <c r="T44" s="93">
        <f t="shared" si="10"/>
        <v>4842.9671985036666</v>
      </c>
      <c r="U44" s="93">
        <f>MAX(U45:U55)</f>
        <v>17969.662028029681</v>
      </c>
    </row>
    <row r="45" spans="1:21" ht="35.25" x14ac:dyDescent="0.5">
      <c r="A45">
        <v>1</v>
      </c>
      <c r="B45" s="95">
        <f>SUBTOTAL(9,$A$16:A45)</f>
        <v>28</v>
      </c>
      <c r="C45" s="97" t="s">
        <v>116</v>
      </c>
      <c r="D45" s="89"/>
      <c r="E45" s="89">
        <v>1993</v>
      </c>
      <c r="F45" s="89" t="s">
        <v>498</v>
      </c>
      <c r="G45" s="89">
        <v>2</v>
      </c>
      <c r="H45" s="89" t="s">
        <v>391</v>
      </c>
      <c r="I45" s="90">
        <v>602.5</v>
      </c>
      <c r="J45" s="90">
        <v>381.6</v>
      </c>
      <c r="K45" s="91">
        <v>21</v>
      </c>
      <c r="L45" s="89" t="s">
        <v>496</v>
      </c>
      <c r="M45" s="89" t="s">
        <v>503</v>
      </c>
      <c r="N45" s="92" t="s">
        <v>504</v>
      </c>
      <c r="O45" s="93">
        <v>4823913.8</v>
      </c>
      <c r="P45" s="93">
        <v>0</v>
      </c>
      <c r="Q45" s="93">
        <v>0</v>
      </c>
      <c r="R45" s="93">
        <v>0</v>
      </c>
      <c r="S45" s="93">
        <f t="shared" ref="S45:S66" si="13">O45-P45-Q45-R45</f>
        <v>4823913.8</v>
      </c>
      <c r="T45" s="93">
        <f t="shared" si="10"/>
        <v>8006.4959336099582</v>
      </c>
      <c r="U45" s="93">
        <v>8157.13</v>
      </c>
    </row>
    <row r="46" spans="1:21" ht="35.25" x14ac:dyDescent="0.5">
      <c r="A46">
        <v>1</v>
      </c>
      <c r="B46" s="95">
        <f>SUBTOTAL(9,$A$16:A46)</f>
        <v>29</v>
      </c>
      <c r="C46" s="97" t="s">
        <v>117</v>
      </c>
      <c r="D46" s="89"/>
      <c r="E46" s="89">
        <v>1958</v>
      </c>
      <c r="F46" s="89" t="s">
        <v>498</v>
      </c>
      <c r="G46" s="89">
        <v>2</v>
      </c>
      <c r="H46" s="89" t="s">
        <v>391</v>
      </c>
      <c r="I46" s="90">
        <v>412.4</v>
      </c>
      <c r="J46" s="90">
        <v>412.4</v>
      </c>
      <c r="K46" s="91">
        <v>21</v>
      </c>
      <c r="L46" s="89" t="s">
        <v>496</v>
      </c>
      <c r="M46" s="89" t="s">
        <v>503</v>
      </c>
      <c r="N46" s="92" t="s">
        <v>504</v>
      </c>
      <c r="O46" s="93">
        <v>4448062.7200000007</v>
      </c>
      <c r="P46" s="93">
        <v>0</v>
      </c>
      <c r="Q46" s="93">
        <v>0</v>
      </c>
      <c r="R46" s="93">
        <v>0</v>
      </c>
      <c r="S46" s="93">
        <f t="shared" si="13"/>
        <v>4448062.7200000007</v>
      </c>
      <c r="T46" s="93">
        <f t="shared" si="10"/>
        <v>10785.797090203689</v>
      </c>
      <c r="U46" s="93">
        <v>10785.8</v>
      </c>
    </row>
    <row r="47" spans="1:21" ht="35.25" x14ac:dyDescent="0.5">
      <c r="A47">
        <v>1</v>
      </c>
      <c r="B47" s="95">
        <f>SUBTOTAL(9,$A$16:A47)</f>
        <v>30</v>
      </c>
      <c r="C47" s="97" t="s">
        <v>118</v>
      </c>
      <c r="D47" s="89"/>
      <c r="E47" s="89">
        <v>1962</v>
      </c>
      <c r="F47" s="89" t="s">
        <v>498</v>
      </c>
      <c r="G47" s="89">
        <v>2</v>
      </c>
      <c r="H47" s="89" t="s">
        <v>391</v>
      </c>
      <c r="I47" s="90">
        <v>314.60000000000002</v>
      </c>
      <c r="J47" s="90">
        <v>212.1</v>
      </c>
      <c r="K47" s="91">
        <v>19</v>
      </c>
      <c r="L47" s="89" t="s">
        <v>496</v>
      </c>
      <c r="M47" s="89" t="s">
        <v>503</v>
      </c>
      <c r="N47" s="92" t="s">
        <v>504</v>
      </c>
      <c r="O47" s="93">
        <v>3808353</v>
      </c>
      <c r="P47" s="93">
        <v>0</v>
      </c>
      <c r="Q47" s="93">
        <v>0</v>
      </c>
      <c r="R47" s="93">
        <v>0</v>
      </c>
      <c r="S47" s="93">
        <f t="shared" si="13"/>
        <v>3808353</v>
      </c>
      <c r="T47" s="93">
        <f t="shared" si="10"/>
        <v>12105.381436745072</v>
      </c>
      <c r="U47" s="93">
        <v>12333.14</v>
      </c>
    </row>
    <row r="48" spans="1:21" ht="35.25" x14ac:dyDescent="0.5">
      <c r="A48">
        <v>1</v>
      </c>
      <c r="B48" s="95">
        <f>SUBTOTAL(9,$A$16:A48)</f>
        <v>31</v>
      </c>
      <c r="C48" s="97" t="s">
        <v>119</v>
      </c>
      <c r="D48" s="89"/>
      <c r="E48" s="89">
        <v>1963</v>
      </c>
      <c r="F48" s="89" t="s">
        <v>498</v>
      </c>
      <c r="G48" s="89">
        <v>5</v>
      </c>
      <c r="H48" s="89" t="s">
        <v>400</v>
      </c>
      <c r="I48" s="90">
        <v>3912.1</v>
      </c>
      <c r="J48" s="90">
        <v>2728.5</v>
      </c>
      <c r="K48" s="91">
        <v>110</v>
      </c>
      <c r="L48" s="89" t="s">
        <v>496</v>
      </c>
      <c r="M48" s="89" t="s">
        <v>502</v>
      </c>
      <c r="N48" s="92" t="s">
        <v>506</v>
      </c>
      <c r="O48" s="93">
        <v>13849476.09</v>
      </c>
      <c r="P48" s="93">
        <v>0</v>
      </c>
      <c r="Q48" s="93">
        <v>0</v>
      </c>
      <c r="R48" s="93">
        <v>0</v>
      </c>
      <c r="S48" s="93">
        <f t="shared" si="13"/>
        <v>13849476.09</v>
      </c>
      <c r="T48" s="93">
        <f t="shared" si="10"/>
        <v>3540.16412924005</v>
      </c>
      <c r="U48" s="93">
        <v>3851.47</v>
      </c>
    </row>
    <row r="49" spans="1:21" ht="35.25" x14ac:dyDescent="0.5">
      <c r="A49">
        <v>1</v>
      </c>
      <c r="B49" s="95">
        <f>SUBTOTAL(9,$A$16:A49)</f>
        <v>32</v>
      </c>
      <c r="C49" s="97" t="s">
        <v>120</v>
      </c>
      <c r="D49" s="89"/>
      <c r="E49" s="89">
        <v>1965</v>
      </c>
      <c r="F49" s="89" t="s">
        <v>498</v>
      </c>
      <c r="G49" s="89">
        <v>2</v>
      </c>
      <c r="H49" s="89" t="s">
        <v>391</v>
      </c>
      <c r="I49" s="90">
        <v>389.7</v>
      </c>
      <c r="J49" s="90">
        <v>389.7</v>
      </c>
      <c r="K49" s="91">
        <v>18</v>
      </c>
      <c r="L49" s="89" t="s">
        <v>496</v>
      </c>
      <c r="M49" s="89" t="s">
        <v>503</v>
      </c>
      <c r="N49" s="92" t="s">
        <v>504</v>
      </c>
      <c r="O49" s="93">
        <v>5866133.0800000001</v>
      </c>
      <c r="P49" s="93">
        <v>0</v>
      </c>
      <c r="Q49" s="93">
        <v>0</v>
      </c>
      <c r="R49" s="93">
        <v>0</v>
      </c>
      <c r="S49" s="93">
        <f t="shared" si="13"/>
        <v>5866133.0800000001</v>
      </c>
      <c r="T49" s="93">
        <f t="shared" si="10"/>
        <v>15052.94606107262</v>
      </c>
      <c r="U49" s="93">
        <v>15332.84</v>
      </c>
    </row>
    <row r="50" spans="1:21" ht="35.25" x14ac:dyDescent="0.5">
      <c r="A50">
        <v>1</v>
      </c>
      <c r="B50" s="95">
        <f>SUBTOTAL(9,$A$16:A50)</f>
        <v>33</v>
      </c>
      <c r="C50" s="97" t="s">
        <v>121</v>
      </c>
      <c r="D50" s="89"/>
      <c r="E50" s="89">
        <v>1965</v>
      </c>
      <c r="F50" s="89" t="s">
        <v>498</v>
      </c>
      <c r="G50" s="89">
        <v>5</v>
      </c>
      <c r="H50" s="89" t="s">
        <v>393</v>
      </c>
      <c r="I50" s="90">
        <v>1621.7</v>
      </c>
      <c r="J50" s="90">
        <v>1621.7</v>
      </c>
      <c r="K50" s="91">
        <v>64</v>
      </c>
      <c r="L50" s="89" t="s">
        <v>496</v>
      </c>
      <c r="M50" s="89" t="s">
        <v>502</v>
      </c>
      <c r="N50" s="92" t="s">
        <v>507</v>
      </c>
      <c r="O50" s="93">
        <v>8162569.9300000006</v>
      </c>
      <c r="P50" s="93">
        <v>0</v>
      </c>
      <c r="Q50" s="93">
        <v>0</v>
      </c>
      <c r="R50" s="93">
        <v>0</v>
      </c>
      <c r="S50" s="93">
        <f t="shared" si="13"/>
        <v>8162569.9300000006</v>
      </c>
      <c r="T50" s="93">
        <f t="shared" si="10"/>
        <v>5033.3415119935871</v>
      </c>
      <c r="U50" s="93">
        <v>5128.04</v>
      </c>
    </row>
    <row r="51" spans="1:21" ht="35.25" x14ac:dyDescent="0.5">
      <c r="A51">
        <v>1</v>
      </c>
      <c r="B51" s="95">
        <f>SUBTOTAL(9,$A$16:A51)</f>
        <v>34</v>
      </c>
      <c r="C51" s="97" t="s">
        <v>122</v>
      </c>
      <c r="D51" s="89"/>
      <c r="E51" s="89">
        <v>1958</v>
      </c>
      <c r="F51" s="89" t="s">
        <v>498</v>
      </c>
      <c r="G51" s="89">
        <v>2</v>
      </c>
      <c r="H51" s="89" t="s">
        <v>393</v>
      </c>
      <c r="I51" s="90">
        <v>606.5</v>
      </c>
      <c r="J51" s="90">
        <v>561.79999999999995</v>
      </c>
      <c r="K51" s="91">
        <v>42</v>
      </c>
      <c r="L51" s="89" t="s">
        <v>496</v>
      </c>
      <c r="M51" s="89" t="s">
        <v>503</v>
      </c>
      <c r="N51" s="92" t="s">
        <v>504</v>
      </c>
      <c r="O51" s="93">
        <v>10898600.020000001</v>
      </c>
      <c r="P51" s="93">
        <v>0</v>
      </c>
      <c r="Q51" s="93">
        <v>0</v>
      </c>
      <c r="R51" s="93">
        <v>0</v>
      </c>
      <c r="S51" s="93">
        <f t="shared" si="13"/>
        <v>10898600.020000001</v>
      </c>
      <c r="T51" s="93">
        <f t="shared" si="10"/>
        <v>17969.662028029681</v>
      </c>
      <c r="U51" s="93">
        <v>17969.662028029681</v>
      </c>
    </row>
    <row r="52" spans="1:21" ht="35.25" x14ac:dyDescent="0.5">
      <c r="A52">
        <v>1</v>
      </c>
      <c r="B52" s="95">
        <f>SUBTOTAL(9,$A$16:A52)</f>
        <v>35</v>
      </c>
      <c r="C52" s="97" t="s">
        <v>123</v>
      </c>
      <c r="D52" s="89"/>
      <c r="E52" s="89">
        <v>1962</v>
      </c>
      <c r="F52" s="89" t="s">
        <v>498</v>
      </c>
      <c r="G52" s="89">
        <v>5</v>
      </c>
      <c r="H52" s="89" t="s">
        <v>393</v>
      </c>
      <c r="I52" s="90">
        <v>1604.1</v>
      </c>
      <c r="J52" s="90">
        <v>1604.1000000000001</v>
      </c>
      <c r="K52" s="91">
        <v>48</v>
      </c>
      <c r="L52" s="89" t="s">
        <v>496</v>
      </c>
      <c r="M52" s="89" t="s">
        <v>502</v>
      </c>
      <c r="N52" s="92" t="s">
        <v>508</v>
      </c>
      <c r="O52" s="93">
        <v>7616706</v>
      </c>
      <c r="P52" s="93">
        <v>0</v>
      </c>
      <c r="Q52" s="93">
        <v>0</v>
      </c>
      <c r="R52" s="93">
        <v>0</v>
      </c>
      <c r="S52" s="93">
        <f t="shared" si="13"/>
        <v>7616706</v>
      </c>
      <c r="T52" s="93">
        <f t="shared" si="10"/>
        <v>4748.2737983916213</v>
      </c>
      <c r="U52" s="93">
        <v>4837.6099999999997</v>
      </c>
    </row>
    <row r="53" spans="1:21" ht="35.25" x14ac:dyDescent="0.5">
      <c r="A53">
        <v>1</v>
      </c>
      <c r="B53" s="95">
        <f>SUBTOTAL(9,$A$16:A53)</f>
        <v>36</v>
      </c>
      <c r="C53" s="97" t="s">
        <v>124</v>
      </c>
      <c r="D53" s="89"/>
      <c r="E53" s="89">
        <v>1958</v>
      </c>
      <c r="F53" s="89" t="s">
        <v>498</v>
      </c>
      <c r="G53" s="89">
        <v>2</v>
      </c>
      <c r="H53" s="89" t="s">
        <v>391</v>
      </c>
      <c r="I53" s="90">
        <v>426.2</v>
      </c>
      <c r="J53" s="90">
        <v>385.2</v>
      </c>
      <c r="K53" s="91">
        <v>13</v>
      </c>
      <c r="L53" s="89" t="s">
        <v>496</v>
      </c>
      <c r="M53" s="89" t="s">
        <v>503</v>
      </c>
      <c r="N53" s="92" t="s">
        <v>504</v>
      </c>
      <c r="O53" s="93">
        <v>5386458</v>
      </c>
      <c r="P53" s="93">
        <v>0</v>
      </c>
      <c r="Q53" s="93">
        <v>0</v>
      </c>
      <c r="R53" s="93">
        <v>0</v>
      </c>
      <c r="S53" s="93">
        <f t="shared" si="13"/>
        <v>5386458</v>
      </c>
      <c r="T53" s="93">
        <f t="shared" si="10"/>
        <v>12638.334115438762</v>
      </c>
      <c r="U53" s="93">
        <v>12638.33</v>
      </c>
    </row>
    <row r="54" spans="1:21" ht="35.25" x14ac:dyDescent="0.5">
      <c r="A54">
        <v>1</v>
      </c>
      <c r="B54" s="95">
        <f>SUBTOTAL(9,$A$16:A54)</f>
        <v>37</v>
      </c>
      <c r="C54" s="97" t="s">
        <v>125</v>
      </c>
      <c r="D54" s="89"/>
      <c r="E54" s="89">
        <v>1962</v>
      </c>
      <c r="F54" s="89" t="s">
        <v>498</v>
      </c>
      <c r="G54" s="89">
        <v>3</v>
      </c>
      <c r="H54" s="89" t="s">
        <v>393</v>
      </c>
      <c r="I54" s="90">
        <v>978.7</v>
      </c>
      <c r="J54" s="90">
        <v>978.7</v>
      </c>
      <c r="K54" s="91">
        <v>44</v>
      </c>
      <c r="L54" s="89" t="s">
        <v>496</v>
      </c>
      <c r="M54" s="89" t="s">
        <v>502</v>
      </c>
      <c r="N54" s="92" t="s">
        <v>506</v>
      </c>
      <c r="O54" s="93">
        <v>6690006.7699999996</v>
      </c>
      <c r="P54" s="93">
        <v>0</v>
      </c>
      <c r="Q54" s="93">
        <v>0</v>
      </c>
      <c r="R54" s="93">
        <v>0</v>
      </c>
      <c r="S54" s="93">
        <f t="shared" si="13"/>
        <v>6690006.7699999996</v>
      </c>
      <c r="T54" s="93">
        <f t="shared" si="10"/>
        <v>6835.6051599059974</v>
      </c>
      <c r="U54" s="93">
        <v>6964.21</v>
      </c>
    </row>
    <row r="55" spans="1:21" ht="35.25" x14ac:dyDescent="0.5">
      <c r="A55">
        <v>1</v>
      </c>
      <c r="B55" s="95">
        <f>SUBTOTAL(9,$A$16:A55)</f>
        <v>38</v>
      </c>
      <c r="C55" s="97" t="s">
        <v>126</v>
      </c>
      <c r="D55" s="89"/>
      <c r="E55" s="89">
        <v>1966</v>
      </c>
      <c r="F55" s="89" t="s">
        <v>498</v>
      </c>
      <c r="G55" s="89">
        <v>5</v>
      </c>
      <c r="H55" s="89" t="s">
        <v>395</v>
      </c>
      <c r="I55" s="90">
        <v>4154.8999999999996</v>
      </c>
      <c r="J55" s="90">
        <v>3215.8</v>
      </c>
      <c r="K55" s="91">
        <v>147</v>
      </c>
      <c r="L55" s="89" t="s">
        <v>496</v>
      </c>
      <c r="M55" s="89" t="s">
        <v>502</v>
      </c>
      <c r="N55" s="92" t="s">
        <v>509</v>
      </c>
      <c r="O55" s="93">
        <v>1207554</v>
      </c>
      <c r="P55" s="93">
        <v>0</v>
      </c>
      <c r="Q55" s="93">
        <v>0</v>
      </c>
      <c r="R55" s="93">
        <v>0</v>
      </c>
      <c r="S55" s="93">
        <f t="shared" si="13"/>
        <v>1207554</v>
      </c>
      <c r="T55" s="93">
        <f t="shared" si="10"/>
        <v>290.63370959589884</v>
      </c>
      <c r="U55" s="93">
        <v>1375.6</v>
      </c>
    </row>
    <row r="56" spans="1:21" ht="35.25" x14ac:dyDescent="0.5">
      <c r="B56" s="98" t="s">
        <v>552</v>
      </c>
      <c r="C56" s="98"/>
      <c r="D56" s="89" t="s">
        <v>501</v>
      </c>
      <c r="E56" s="89" t="s">
        <v>501</v>
      </c>
      <c r="F56" s="89" t="s">
        <v>501</v>
      </c>
      <c r="G56" s="89" t="s">
        <v>501</v>
      </c>
      <c r="H56" s="89" t="s">
        <v>501</v>
      </c>
      <c r="I56" s="90">
        <f>SUM(I57:I66)</f>
        <v>33429.870000000003</v>
      </c>
      <c r="J56" s="90">
        <f t="shared" ref="J56:K56" si="14">SUM(J57:J66)</f>
        <v>26403.02</v>
      </c>
      <c r="K56" s="91">
        <f t="shared" si="14"/>
        <v>1213</v>
      </c>
      <c r="L56" s="89" t="s">
        <v>501</v>
      </c>
      <c r="M56" s="89" t="s">
        <v>501</v>
      </c>
      <c r="N56" s="92" t="s">
        <v>501</v>
      </c>
      <c r="O56" s="93">
        <v>97094796.239999995</v>
      </c>
      <c r="P56" s="93">
        <v>0</v>
      </c>
      <c r="Q56" s="93">
        <v>0</v>
      </c>
      <c r="R56" s="93">
        <v>0</v>
      </c>
      <c r="S56" s="93">
        <f t="shared" si="13"/>
        <v>97094796.239999995</v>
      </c>
      <c r="T56" s="93">
        <f t="shared" si="10"/>
        <v>2904.4323606403491</v>
      </c>
      <c r="U56" s="93">
        <f>MAX(U57:U66)</f>
        <v>17296.64</v>
      </c>
    </row>
    <row r="57" spans="1:21" ht="35.25" x14ac:dyDescent="0.5">
      <c r="A57">
        <v>1</v>
      </c>
      <c r="B57" s="95">
        <f>SUBTOTAL(9,$A$16:A57)</f>
        <v>39</v>
      </c>
      <c r="C57" s="97" t="s">
        <v>480</v>
      </c>
      <c r="D57" s="99"/>
      <c r="E57" s="89">
        <v>1958</v>
      </c>
      <c r="F57" s="89" t="s">
        <v>498</v>
      </c>
      <c r="G57" s="89">
        <v>2</v>
      </c>
      <c r="H57" s="89" t="s">
        <v>393</v>
      </c>
      <c r="I57" s="90">
        <v>594.46</v>
      </c>
      <c r="J57" s="90">
        <v>549.66</v>
      </c>
      <c r="K57" s="91">
        <v>36</v>
      </c>
      <c r="L57" s="89" t="s">
        <v>496</v>
      </c>
      <c r="M57" s="89" t="s">
        <v>502</v>
      </c>
      <c r="N57" s="92" t="s">
        <v>554</v>
      </c>
      <c r="O57" s="93">
        <v>8797881.3999999985</v>
      </c>
      <c r="P57" s="93">
        <v>0</v>
      </c>
      <c r="Q57" s="93">
        <v>0</v>
      </c>
      <c r="R57" s="93">
        <v>0</v>
      </c>
      <c r="S57" s="93">
        <f t="shared" si="13"/>
        <v>8797881.3999999985</v>
      </c>
      <c r="T57" s="93">
        <f t="shared" si="10"/>
        <v>14799.787033610331</v>
      </c>
      <c r="U57" s="93">
        <v>14799.79</v>
      </c>
    </row>
    <row r="58" spans="1:21" ht="70.5" x14ac:dyDescent="0.25">
      <c r="A58">
        <v>1</v>
      </c>
      <c r="B58" s="106">
        <f>SUBTOTAL(9,$A$16:A58)</f>
        <v>40</v>
      </c>
      <c r="C58" s="97" t="s">
        <v>477</v>
      </c>
      <c r="D58" s="106" t="s">
        <v>500</v>
      </c>
      <c r="E58" s="106">
        <v>1846</v>
      </c>
      <c r="F58" s="106" t="s">
        <v>498</v>
      </c>
      <c r="G58" s="106">
        <v>2</v>
      </c>
      <c r="H58" s="106" t="s">
        <v>391</v>
      </c>
      <c r="I58" s="107">
        <v>378.89</v>
      </c>
      <c r="J58" s="107">
        <v>325.39999999999998</v>
      </c>
      <c r="K58" s="108">
        <v>6</v>
      </c>
      <c r="L58" s="106" t="s">
        <v>496</v>
      </c>
      <c r="M58" s="106" t="s">
        <v>502</v>
      </c>
      <c r="N58" s="102" t="s">
        <v>555</v>
      </c>
      <c r="O58" s="109">
        <v>6553523.9000000004</v>
      </c>
      <c r="P58" s="109">
        <v>0</v>
      </c>
      <c r="Q58" s="109">
        <v>0</v>
      </c>
      <c r="R58" s="109">
        <v>0</v>
      </c>
      <c r="S58" s="109">
        <f t="shared" si="13"/>
        <v>6553523.9000000004</v>
      </c>
      <c r="T58" s="109">
        <f t="shared" si="10"/>
        <v>17296.639921877064</v>
      </c>
      <c r="U58" s="109">
        <v>17296.64</v>
      </c>
    </row>
    <row r="59" spans="1:21" ht="35.25" x14ac:dyDescent="0.5">
      <c r="A59">
        <v>1</v>
      </c>
      <c r="B59" s="95">
        <f>SUBTOTAL(9,$A$16:A59)</f>
        <v>41</v>
      </c>
      <c r="C59" s="97" t="s">
        <v>468</v>
      </c>
      <c r="D59" s="99"/>
      <c r="E59" s="89">
        <v>1960</v>
      </c>
      <c r="F59" s="89" t="s">
        <v>498</v>
      </c>
      <c r="G59" s="89">
        <v>3</v>
      </c>
      <c r="H59" s="89" t="s">
        <v>400</v>
      </c>
      <c r="I59" s="90">
        <v>1525.7</v>
      </c>
      <c r="J59" s="90">
        <v>1013</v>
      </c>
      <c r="K59" s="91">
        <v>36</v>
      </c>
      <c r="L59" s="89" t="s">
        <v>496</v>
      </c>
      <c r="M59" s="89" t="s">
        <v>502</v>
      </c>
      <c r="N59" s="92" t="s">
        <v>556</v>
      </c>
      <c r="O59" s="93">
        <v>10126813.050000001</v>
      </c>
      <c r="P59" s="93">
        <v>0</v>
      </c>
      <c r="Q59" s="93">
        <v>0</v>
      </c>
      <c r="R59" s="93">
        <v>0</v>
      </c>
      <c r="S59" s="93">
        <f t="shared" si="13"/>
        <v>10126813.050000001</v>
      </c>
      <c r="T59" s="93">
        <f t="shared" si="10"/>
        <v>6637.4864324572327</v>
      </c>
      <c r="U59" s="93">
        <v>6637.49</v>
      </c>
    </row>
    <row r="60" spans="1:21" ht="35.25" x14ac:dyDescent="0.5">
      <c r="A60">
        <v>1</v>
      </c>
      <c r="B60" s="95">
        <f>SUBTOTAL(9,$A$16:A60)</f>
        <v>42</v>
      </c>
      <c r="C60" s="97" t="s">
        <v>486</v>
      </c>
      <c r="D60" s="99"/>
      <c r="E60" s="89">
        <v>1998</v>
      </c>
      <c r="F60" s="89" t="s">
        <v>499</v>
      </c>
      <c r="G60" s="89">
        <v>9</v>
      </c>
      <c r="H60" s="89" t="s">
        <v>408</v>
      </c>
      <c r="I60" s="90">
        <v>12237.2</v>
      </c>
      <c r="J60" s="90">
        <v>9642.2000000000007</v>
      </c>
      <c r="K60" s="91">
        <v>468</v>
      </c>
      <c r="L60" s="89" t="s">
        <v>496</v>
      </c>
      <c r="M60" s="89" t="s">
        <v>502</v>
      </c>
      <c r="N60" s="92" t="s">
        <v>557</v>
      </c>
      <c r="O60" s="93">
        <v>8005053</v>
      </c>
      <c r="P60" s="93">
        <v>0</v>
      </c>
      <c r="Q60" s="93">
        <v>0</v>
      </c>
      <c r="R60" s="93">
        <v>0</v>
      </c>
      <c r="S60" s="93">
        <f t="shared" si="13"/>
        <v>8005053</v>
      </c>
      <c r="T60" s="93">
        <f t="shared" si="10"/>
        <v>654.15724185271142</v>
      </c>
      <c r="U60" s="93">
        <v>680.43</v>
      </c>
    </row>
    <row r="61" spans="1:21" ht="35.25" x14ac:dyDescent="0.5">
      <c r="A61">
        <v>1</v>
      </c>
      <c r="B61" s="95">
        <f>SUBTOTAL(9,$A$16:A61)</f>
        <v>43</v>
      </c>
      <c r="C61" s="97" t="s">
        <v>462</v>
      </c>
      <c r="D61" s="99"/>
      <c r="E61" s="89">
        <v>1961</v>
      </c>
      <c r="F61" s="89" t="s">
        <v>498</v>
      </c>
      <c r="G61" s="89">
        <v>3</v>
      </c>
      <c r="H61" s="89" t="s">
        <v>393</v>
      </c>
      <c r="I61" s="90">
        <v>958.2</v>
      </c>
      <c r="J61" s="90">
        <v>958.2</v>
      </c>
      <c r="K61" s="91">
        <v>42</v>
      </c>
      <c r="L61" s="89" t="s">
        <v>496</v>
      </c>
      <c r="M61" s="89" t="s">
        <v>502</v>
      </c>
      <c r="N61" s="92" t="s">
        <v>558</v>
      </c>
      <c r="O61" s="93">
        <v>7351009.9100000001</v>
      </c>
      <c r="P61" s="93">
        <v>0</v>
      </c>
      <c r="Q61" s="93">
        <v>0</v>
      </c>
      <c r="R61" s="93">
        <v>0</v>
      </c>
      <c r="S61" s="93">
        <f t="shared" si="13"/>
        <v>7351009.9100000001</v>
      </c>
      <c r="T61" s="93">
        <f t="shared" si="10"/>
        <v>7671.6864015863075</v>
      </c>
      <c r="U61" s="93">
        <v>7816.02</v>
      </c>
    </row>
    <row r="62" spans="1:21" ht="35.25" x14ac:dyDescent="0.5">
      <c r="A62">
        <v>1</v>
      </c>
      <c r="B62" s="95">
        <f>SUBTOTAL(9,$A$16:A62)</f>
        <v>44</v>
      </c>
      <c r="C62" s="97" t="s">
        <v>483</v>
      </c>
      <c r="D62" s="99"/>
      <c r="E62" s="89">
        <v>1998</v>
      </c>
      <c r="F62" s="89" t="s">
        <v>498</v>
      </c>
      <c r="G62" s="89">
        <v>9</v>
      </c>
      <c r="H62" s="89" t="s">
        <v>400</v>
      </c>
      <c r="I62" s="90">
        <v>7039.8</v>
      </c>
      <c r="J62" s="90">
        <v>6369.3</v>
      </c>
      <c r="K62" s="91">
        <v>304</v>
      </c>
      <c r="L62" s="89" t="s">
        <v>496</v>
      </c>
      <c r="M62" s="89" t="s">
        <v>502</v>
      </c>
      <c r="N62" s="92" t="s">
        <v>559</v>
      </c>
      <c r="O62" s="93">
        <v>12489844.5</v>
      </c>
      <c r="P62" s="93">
        <v>0</v>
      </c>
      <c r="Q62" s="93">
        <v>0</v>
      </c>
      <c r="R62" s="93">
        <v>0</v>
      </c>
      <c r="S62" s="93">
        <f t="shared" si="13"/>
        <v>12489844.5</v>
      </c>
      <c r="T62" s="93">
        <f t="shared" si="10"/>
        <v>1774.1760419330094</v>
      </c>
      <c r="U62" s="93">
        <v>1774.18</v>
      </c>
    </row>
    <row r="63" spans="1:21" ht="35.25" x14ac:dyDescent="0.5">
      <c r="A63">
        <v>1</v>
      </c>
      <c r="B63" s="95">
        <f>SUBTOTAL(9,$A$16:A63)</f>
        <v>45</v>
      </c>
      <c r="C63" s="97" t="s">
        <v>485</v>
      </c>
      <c r="D63" s="99"/>
      <c r="E63" s="89">
        <v>1968</v>
      </c>
      <c r="F63" s="89" t="s">
        <v>498</v>
      </c>
      <c r="G63" s="89">
        <v>5</v>
      </c>
      <c r="H63" s="89" t="s">
        <v>397</v>
      </c>
      <c r="I63" s="90">
        <v>6972.26</v>
      </c>
      <c r="J63" s="90">
        <v>4567.2</v>
      </c>
      <c r="K63" s="91">
        <v>191</v>
      </c>
      <c r="L63" s="89" t="s">
        <v>496</v>
      </c>
      <c r="M63" s="89" t="s">
        <v>502</v>
      </c>
      <c r="N63" s="92" t="s">
        <v>558</v>
      </c>
      <c r="O63" s="93">
        <v>19397211.280000001</v>
      </c>
      <c r="P63" s="93">
        <v>0</v>
      </c>
      <c r="Q63" s="93">
        <v>0</v>
      </c>
      <c r="R63" s="93">
        <v>0</v>
      </c>
      <c r="S63" s="93">
        <f t="shared" si="13"/>
        <v>19397211.280000001</v>
      </c>
      <c r="T63" s="93">
        <f t="shared" si="10"/>
        <v>2782.0550696617738</v>
      </c>
      <c r="U63" s="93">
        <v>2834.4</v>
      </c>
    </row>
    <row r="64" spans="1:21" ht="35.25" x14ac:dyDescent="0.5">
      <c r="A64">
        <v>1</v>
      </c>
      <c r="B64" s="95">
        <f>SUBTOTAL(9,$A$16:A64)</f>
        <v>46</v>
      </c>
      <c r="C64" s="97" t="s">
        <v>474</v>
      </c>
      <c r="D64" s="99"/>
      <c r="E64" s="89">
        <v>1964</v>
      </c>
      <c r="F64" s="89" t="s">
        <v>498</v>
      </c>
      <c r="G64" s="89">
        <v>4</v>
      </c>
      <c r="H64" s="89" t="s">
        <v>400</v>
      </c>
      <c r="I64" s="90">
        <v>2740.1</v>
      </c>
      <c r="J64" s="90">
        <v>2056.6</v>
      </c>
      <c r="K64" s="91">
        <v>92</v>
      </c>
      <c r="L64" s="89" t="s">
        <v>496</v>
      </c>
      <c r="M64" s="89" t="s">
        <v>502</v>
      </c>
      <c r="N64" s="92" t="s">
        <v>560</v>
      </c>
      <c r="O64" s="93">
        <v>11171168.800000001</v>
      </c>
      <c r="P64" s="93">
        <v>0</v>
      </c>
      <c r="Q64" s="93">
        <v>0</v>
      </c>
      <c r="R64" s="93">
        <v>0</v>
      </c>
      <c r="S64" s="93">
        <f t="shared" si="13"/>
        <v>11171168.800000001</v>
      </c>
      <c r="T64" s="93">
        <f t="shared" si="10"/>
        <v>4076.9201124046572</v>
      </c>
      <c r="U64" s="93">
        <v>4153.63</v>
      </c>
    </row>
    <row r="65" spans="1:21" ht="35.25" x14ac:dyDescent="0.5">
      <c r="A65">
        <v>1</v>
      </c>
      <c r="B65" s="95">
        <f>SUBTOTAL(9,$A$16:A65)</f>
        <v>47</v>
      </c>
      <c r="C65" s="97" t="s">
        <v>469</v>
      </c>
      <c r="D65" s="99"/>
      <c r="E65" s="89">
        <v>1963</v>
      </c>
      <c r="F65" s="89" t="s">
        <v>498</v>
      </c>
      <c r="G65" s="89">
        <v>2</v>
      </c>
      <c r="H65" s="89" t="s">
        <v>393</v>
      </c>
      <c r="I65" s="90">
        <v>372.86</v>
      </c>
      <c r="J65" s="90">
        <v>372.86</v>
      </c>
      <c r="K65" s="91">
        <v>16</v>
      </c>
      <c r="L65" s="89" t="s">
        <v>496</v>
      </c>
      <c r="M65" s="89" t="s">
        <v>503</v>
      </c>
      <c r="N65" s="92" t="s">
        <v>504</v>
      </c>
      <c r="O65" s="93">
        <v>6093364.7999999998</v>
      </c>
      <c r="P65" s="93">
        <v>0</v>
      </c>
      <c r="Q65" s="93">
        <v>0</v>
      </c>
      <c r="R65" s="93">
        <v>0</v>
      </c>
      <c r="S65" s="93">
        <f t="shared" si="13"/>
        <v>6093364.7999999998</v>
      </c>
      <c r="T65" s="93">
        <f t="shared" si="10"/>
        <v>16342.23247331438</v>
      </c>
      <c r="U65" s="93">
        <v>16649.7</v>
      </c>
    </row>
    <row r="66" spans="1:21" ht="35.25" x14ac:dyDescent="0.5">
      <c r="A66">
        <v>1</v>
      </c>
      <c r="B66" s="95">
        <f>SUBTOTAL(9,$A$16:A66)</f>
        <v>48</v>
      </c>
      <c r="C66" s="97" t="s">
        <v>487</v>
      </c>
      <c r="D66" s="99"/>
      <c r="E66" s="89">
        <v>1990</v>
      </c>
      <c r="F66" s="89" t="s">
        <v>498</v>
      </c>
      <c r="G66" s="89">
        <v>2</v>
      </c>
      <c r="H66" s="89" t="s">
        <v>393</v>
      </c>
      <c r="I66" s="90">
        <v>610.4</v>
      </c>
      <c r="J66" s="90">
        <v>548.6</v>
      </c>
      <c r="K66" s="91">
        <v>22</v>
      </c>
      <c r="L66" s="89" t="s">
        <v>496</v>
      </c>
      <c r="M66" s="89" t="s">
        <v>503</v>
      </c>
      <c r="N66" s="92" t="s">
        <v>504</v>
      </c>
      <c r="O66" s="93">
        <v>7108925.5999999996</v>
      </c>
      <c r="P66" s="93">
        <v>0</v>
      </c>
      <c r="Q66" s="93">
        <v>0</v>
      </c>
      <c r="R66" s="93">
        <v>0</v>
      </c>
      <c r="S66" s="93">
        <f t="shared" si="13"/>
        <v>7108925.5999999996</v>
      </c>
      <c r="T66" s="93">
        <f t="shared" si="10"/>
        <v>11646.339449541285</v>
      </c>
      <c r="U66" s="93">
        <v>11865.46</v>
      </c>
    </row>
    <row r="67" spans="1:21" ht="35.25" x14ac:dyDescent="0.5">
      <c r="B67" s="88" t="s">
        <v>494</v>
      </c>
      <c r="C67" s="94"/>
      <c r="D67" s="89" t="s">
        <v>501</v>
      </c>
      <c r="E67" s="89" t="s">
        <v>501</v>
      </c>
      <c r="F67" s="89" t="s">
        <v>501</v>
      </c>
      <c r="G67" s="89" t="s">
        <v>501</v>
      </c>
      <c r="H67" s="89" t="s">
        <v>501</v>
      </c>
      <c r="I67" s="90">
        <f>I68</f>
        <v>6726.7</v>
      </c>
      <c r="J67" s="90">
        <f t="shared" ref="J67:K67" si="15">J68</f>
        <v>3903</v>
      </c>
      <c r="K67" s="91">
        <f t="shared" si="15"/>
        <v>181</v>
      </c>
      <c r="L67" s="89" t="s">
        <v>501</v>
      </c>
      <c r="M67" s="89" t="s">
        <v>501</v>
      </c>
      <c r="N67" s="92" t="s">
        <v>501</v>
      </c>
      <c r="O67" s="93">
        <v>15284190.040000001</v>
      </c>
      <c r="P67" s="93">
        <f t="shared" ref="P67:S67" si="16">P68</f>
        <v>0</v>
      </c>
      <c r="Q67" s="93">
        <f t="shared" si="16"/>
        <v>0</v>
      </c>
      <c r="R67" s="93">
        <f t="shared" si="16"/>
        <v>0</v>
      </c>
      <c r="S67" s="93">
        <f t="shared" si="16"/>
        <v>15284190.040000001</v>
      </c>
      <c r="T67" s="93">
        <f t="shared" si="10"/>
        <v>2272.1676364339128</v>
      </c>
      <c r="U67" s="93">
        <v>2314.917180787013</v>
      </c>
    </row>
    <row r="68" spans="1:21" ht="35.25" x14ac:dyDescent="0.5">
      <c r="A68">
        <v>1</v>
      </c>
      <c r="B68" s="95">
        <f>SUBTOTAL(9,$A$16:A68)</f>
        <v>49</v>
      </c>
      <c r="C68" s="97" t="s">
        <v>158</v>
      </c>
      <c r="D68" s="89"/>
      <c r="E68" s="89">
        <v>1991</v>
      </c>
      <c r="F68" s="89" t="s">
        <v>499</v>
      </c>
      <c r="G68" s="89">
        <v>5</v>
      </c>
      <c r="H68" s="89" t="s">
        <v>408</v>
      </c>
      <c r="I68" s="90">
        <v>6726.7</v>
      </c>
      <c r="J68" s="90">
        <v>3903</v>
      </c>
      <c r="K68" s="91">
        <v>181</v>
      </c>
      <c r="L68" s="89" t="s">
        <v>496</v>
      </c>
      <c r="M68" s="89" t="s">
        <v>502</v>
      </c>
      <c r="N68" s="92" t="s">
        <v>515</v>
      </c>
      <c r="O68" s="93">
        <v>15284190.040000001</v>
      </c>
      <c r="P68" s="93">
        <v>0</v>
      </c>
      <c r="Q68" s="93">
        <v>0</v>
      </c>
      <c r="R68" s="93">
        <v>0</v>
      </c>
      <c r="S68" s="93">
        <f>O68-P68-Q68-R68</f>
        <v>15284190.040000001</v>
      </c>
      <c r="T68" s="93">
        <f t="shared" si="10"/>
        <v>2272.1676364339128</v>
      </c>
      <c r="U68" s="93">
        <v>2314.92</v>
      </c>
    </row>
    <row r="69" spans="1:21" ht="35.25" x14ac:dyDescent="0.5">
      <c r="B69" s="98" t="s">
        <v>574</v>
      </c>
      <c r="C69" s="98"/>
      <c r="D69" s="89" t="s">
        <v>501</v>
      </c>
      <c r="E69" s="89" t="s">
        <v>501</v>
      </c>
      <c r="F69" s="89" t="s">
        <v>501</v>
      </c>
      <c r="G69" s="89" t="s">
        <v>501</v>
      </c>
      <c r="H69" s="89" t="s">
        <v>501</v>
      </c>
      <c r="I69" s="90">
        <f>SUM(I70:I76)</f>
        <v>28862.47</v>
      </c>
      <c r="J69" s="90">
        <f t="shared" ref="J69:K69" si="17">SUM(J70:J76)</f>
        <v>22247.769999999997</v>
      </c>
      <c r="K69" s="91">
        <f t="shared" si="17"/>
        <v>1171</v>
      </c>
      <c r="L69" s="89" t="s">
        <v>501</v>
      </c>
      <c r="M69" s="89" t="s">
        <v>501</v>
      </c>
      <c r="N69" s="92" t="s">
        <v>501</v>
      </c>
      <c r="O69" s="93">
        <v>100024221.15000001</v>
      </c>
      <c r="P69" s="93">
        <f>SUM(P70:P76)</f>
        <v>0</v>
      </c>
      <c r="Q69" s="93">
        <f t="shared" ref="Q69:S69" si="18">SUM(Q70:Q76)</f>
        <v>0</v>
      </c>
      <c r="R69" s="93">
        <f t="shared" si="18"/>
        <v>0</v>
      </c>
      <c r="S69" s="93">
        <f t="shared" si="18"/>
        <v>100024221.15000001</v>
      </c>
      <c r="T69" s="93">
        <f t="shared" si="10"/>
        <v>3465.546127895499</v>
      </c>
      <c r="U69" s="93">
        <f>MAX(U70:U76)</f>
        <v>8376.3635815934358</v>
      </c>
    </row>
    <row r="70" spans="1:21" ht="35.25" x14ac:dyDescent="0.5">
      <c r="A70">
        <v>1</v>
      </c>
      <c r="B70" s="95">
        <f>SUBTOTAL(9,$A$16:A70)</f>
        <v>50</v>
      </c>
      <c r="C70" s="97" t="s">
        <v>396</v>
      </c>
      <c r="D70" s="99"/>
      <c r="E70" s="89">
        <v>1982</v>
      </c>
      <c r="F70" s="89" t="s">
        <v>498</v>
      </c>
      <c r="G70" s="89">
        <v>9</v>
      </c>
      <c r="H70" s="89" t="s">
        <v>393</v>
      </c>
      <c r="I70" s="90">
        <v>7241.3</v>
      </c>
      <c r="J70" s="90">
        <v>5410.4</v>
      </c>
      <c r="K70" s="91">
        <v>216</v>
      </c>
      <c r="L70" s="89" t="s">
        <v>496</v>
      </c>
      <c r="M70" s="89" t="s">
        <v>502</v>
      </c>
      <c r="N70" s="92" t="s">
        <v>581</v>
      </c>
      <c r="O70" s="93">
        <v>10346680</v>
      </c>
      <c r="P70" s="93">
        <v>0</v>
      </c>
      <c r="Q70" s="93">
        <v>0</v>
      </c>
      <c r="R70" s="93">
        <v>0</v>
      </c>
      <c r="S70" s="93">
        <f t="shared" ref="S70:S76" si="19">O70-P70-Q70-R70</f>
        <v>10346680</v>
      </c>
      <c r="T70" s="93">
        <f t="shared" si="10"/>
        <v>1428.8428873268613</v>
      </c>
      <c r="U70" s="93">
        <v>1428.84</v>
      </c>
    </row>
    <row r="71" spans="1:21" ht="35.25" x14ac:dyDescent="0.5">
      <c r="A71">
        <v>1</v>
      </c>
      <c r="B71" s="95">
        <f>SUBTOTAL(9,$A$16:A71)</f>
        <v>51</v>
      </c>
      <c r="C71" s="97" t="s">
        <v>422</v>
      </c>
      <c r="D71" s="99"/>
      <c r="E71" s="89">
        <v>1994</v>
      </c>
      <c r="F71" s="89" t="s">
        <v>499</v>
      </c>
      <c r="G71" s="89">
        <v>5</v>
      </c>
      <c r="H71" s="89" t="s">
        <v>400</v>
      </c>
      <c r="I71" s="90">
        <v>4752.7</v>
      </c>
      <c r="J71" s="90">
        <v>3543.2</v>
      </c>
      <c r="K71" s="91">
        <v>166</v>
      </c>
      <c r="L71" s="89" t="s">
        <v>496</v>
      </c>
      <c r="M71" s="89" t="s">
        <v>502</v>
      </c>
      <c r="N71" s="92" t="s">
        <v>582</v>
      </c>
      <c r="O71" s="93">
        <v>14545369.559999999</v>
      </c>
      <c r="P71" s="93">
        <v>0</v>
      </c>
      <c r="Q71" s="93">
        <v>0</v>
      </c>
      <c r="R71" s="93">
        <v>0</v>
      </c>
      <c r="S71" s="93">
        <f t="shared" si="19"/>
        <v>14545369.559999999</v>
      </c>
      <c r="T71" s="93">
        <f t="shared" si="10"/>
        <v>3060.4434447787571</v>
      </c>
      <c r="U71" s="93">
        <v>3118.02</v>
      </c>
    </row>
    <row r="72" spans="1:21" ht="35.25" x14ac:dyDescent="0.5">
      <c r="A72">
        <v>1</v>
      </c>
      <c r="B72" s="95">
        <f>SUBTOTAL(9,$A$16:A72)</f>
        <v>52</v>
      </c>
      <c r="C72" s="97" t="s">
        <v>421</v>
      </c>
      <c r="D72" s="99"/>
      <c r="E72" s="89">
        <v>1987</v>
      </c>
      <c r="F72" s="89" t="s">
        <v>499</v>
      </c>
      <c r="G72" s="89">
        <v>5</v>
      </c>
      <c r="H72" s="89" t="s">
        <v>395</v>
      </c>
      <c r="I72" s="90">
        <v>3190.1</v>
      </c>
      <c r="J72" s="90">
        <v>2832.5</v>
      </c>
      <c r="K72" s="91">
        <v>125</v>
      </c>
      <c r="L72" s="89" t="s">
        <v>496</v>
      </c>
      <c r="M72" s="89" t="s">
        <v>502</v>
      </c>
      <c r="N72" s="92" t="s">
        <v>583</v>
      </c>
      <c r="O72" s="93">
        <v>15753886.91</v>
      </c>
      <c r="P72" s="93">
        <v>0</v>
      </c>
      <c r="Q72" s="93">
        <v>0</v>
      </c>
      <c r="R72" s="93">
        <v>0</v>
      </c>
      <c r="S72" s="93">
        <f t="shared" si="19"/>
        <v>15753886.91</v>
      </c>
      <c r="T72" s="93">
        <f t="shared" ref="T72:T103" si="20">O72/I72</f>
        <v>4938.3677345537762</v>
      </c>
      <c r="U72" s="93">
        <v>5031.28</v>
      </c>
    </row>
    <row r="73" spans="1:21" ht="35.25" x14ac:dyDescent="0.5">
      <c r="A73">
        <v>1</v>
      </c>
      <c r="B73" s="95">
        <f>SUBTOTAL(9,$A$16:A73)</f>
        <v>53</v>
      </c>
      <c r="C73" s="97" t="s">
        <v>398</v>
      </c>
      <c r="D73" s="99"/>
      <c r="E73" s="89">
        <v>1974</v>
      </c>
      <c r="F73" s="89" t="s">
        <v>499</v>
      </c>
      <c r="G73" s="89">
        <v>5</v>
      </c>
      <c r="H73" s="89" t="s">
        <v>395</v>
      </c>
      <c r="I73" s="90">
        <v>3593.6</v>
      </c>
      <c r="J73" s="90">
        <v>2651.3</v>
      </c>
      <c r="K73" s="91">
        <v>115</v>
      </c>
      <c r="L73" s="89" t="s">
        <v>496</v>
      </c>
      <c r="M73" s="89" t="s">
        <v>502</v>
      </c>
      <c r="N73" s="92" t="s">
        <v>581</v>
      </c>
      <c r="O73" s="93">
        <v>10864014</v>
      </c>
      <c r="P73" s="93">
        <v>0</v>
      </c>
      <c r="Q73" s="93">
        <v>0</v>
      </c>
      <c r="R73" s="93">
        <v>0</v>
      </c>
      <c r="S73" s="93">
        <f t="shared" si="19"/>
        <v>10864014</v>
      </c>
      <c r="T73" s="93">
        <f t="shared" si="20"/>
        <v>3023.1561665182548</v>
      </c>
      <c r="U73" s="93">
        <v>3023.16</v>
      </c>
    </row>
    <row r="74" spans="1:21" ht="35.25" x14ac:dyDescent="0.5">
      <c r="A74">
        <v>1</v>
      </c>
      <c r="B74" s="95">
        <f>SUBTOTAL(9,$A$16:A74)</f>
        <v>54</v>
      </c>
      <c r="C74" s="97" t="s">
        <v>411</v>
      </c>
      <c r="D74" s="99"/>
      <c r="E74" s="89">
        <v>1976</v>
      </c>
      <c r="F74" s="89" t="s">
        <v>498</v>
      </c>
      <c r="G74" s="89">
        <v>2</v>
      </c>
      <c r="H74" s="89" t="s">
        <v>391</v>
      </c>
      <c r="I74" s="90">
        <v>962.7</v>
      </c>
      <c r="J74" s="90">
        <v>887.7</v>
      </c>
      <c r="K74" s="91">
        <v>31</v>
      </c>
      <c r="L74" s="89" t="s">
        <v>496</v>
      </c>
      <c r="M74" s="89" t="s">
        <v>502</v>
      </c>
      <c r="N74" s="92" t="s">
        <v>516</v>
      </c>
      <c r="O74" s="93">
        <v>8063925.2200000007</v>
      </c>
      <c r="P74" s="93">
        <v>0</v>
      </c>
      <c r="Q74" s="93">
        <v>0</v>
      </c>
      <c r="R74" s="93">
        <v>0</v>
      </c>
      <c r="S74" s="93">
        <f t="shared" si="19"/>
        <v>8063925.2200000007</v>
      </c>
      <c r="T74" s="93">
        <f t="shared" si="20"/>
        <v>8376.3635815934358</v>
      </c>
      <c r="U74" s="93">
        <v>8376.3635815934358</v>
      </c>
    </row>
    <row r="75" spans="1:21" ht="35.25" x14ac:dyDescent="0.5">
      <c r="A75">
        <v>1</v>
      </c>
      <c r="B75" s="95">
        <f>SUBTOTAL(9,$A$16:A75)</f>
        <v>55</v>
      </c>
      <c r="C75" s="97" t="s">
        <v>417</v>
      </c>
      <c r="D75" s="99"/>
      <c r="E75" s="89">
        <v>1971</v>
      </c>
      <c r="F75" s="89" t="s">
        <v>498</v>
      </c>
      <c r="G75" s="89">
        <v>5</v>
      </c>
      <c r="H75" s="89" t="s">
        <v>395</v>
      </c>
      <c r="I75" s="90">
        <v>3181.17</v>
      </c>
      <c r="J75" s="90">
        <v>2877.67</v>
      </c>
      <c r="K75" s="91">
        <v>208</v>
      </c>
      <c r="L75" s="89" t="s">
        <v>496</v>
      </c>
      <c r="M75" s="89" t="s">
        <v>502</v>
      </c>
      <c r="N75" s="92" t="s">
        <v>584</v>
      </c>
      <c r="O75" s="93">
        <v>14226685</v>
      </c>
      <c r="P75" s="93">
        <v>0</v>
      </c>
      <c r="Q75" s="93">
        <v>0</v>
      </c>
      <c r="R75" s="93">
        <v>0</v>
      </c>
      <c r="S75" s="93">
        <f t="shared" si="19"/>
        <v>14226685</v>
      </c>
      <c r="T75" s="93">
        <f t="shared" si="20"/>
        <v>4472.1548989837074</v>
      </c>
      <c r="U75" s="93">
        <v>4472.1499999999996</v>
      </c>
    </row>
    <row r="76" spans="1:21" ht="35.25" x14ac:dyDescent="0.5">
      <c r="A76">
        <v>1</v>
      </c>
      <c r="B76" s="95">
        <f>SUBTOTAL(9,$A$16:A76)</f>
        <v>56</v>
      </c>
      <c r="C76" s="97" t="s">
        <v>415</v>
      </c>
      <c r="D76" s="99"/>
      <c r="E76" s="89">
        <v>1973</v>
      </c>
      <c r="F76" s="89" t="s">
        <v>498</v>
      </c>
      <c r="G76" s="89">
        <v>5</v>
      </c>
      <c r="H76" s="89" t="s">
        <v>394</v>
      </c>
      <c r="I76" s="90">
        <v>5940.9</v>
      </c>
      <c r="J76" s="90">
        <v>4045</v>
      </c>
      <c r="K76" s="91">
        <v>310</v>
      </c>
      <c r="L76" s="89" t="s">
        <v>496</v>
      </c>
      <c r="M76" s="89" t="s">
        <v>502</v>
      </c>
      <c r="N76" s="92" t="s">
        <v>584</v>
      </c>
      <c r="O76" s="93">
        <v>26223660.460000001</v>
      </c>
      <c r="P76" s="93">
        <v>0</v>
      </c>
      <c r="Q76" s="93">
        <v>0</v>
      </c>
      <c r="R76" s="93">
        <v>0</v>
      </c>
      <c r="S76" s="93">
        <f t="shared" si="19"/>
        <v>26223660.460000001</v>
      </c>
      <c r="T76" s="93">
        <f t="shared" si="20"/>
        <v>4414.0888518574629</v>
      </c>
      <c r="U76" s="93">
        <v>4414.09</v>
      </c>
    </row>
    <row r="77" spans="1:21" ht="35.25" x14ac:dyDescent="0.5">
      <c r="B77" s="98" t="s">
        <v>575</v>
      </c>
      <c r="C77" s="98"/>
      <c r="D77" s="89" t="s">
        <v>501</v>
      </c>
      <c r="E77" s="89" t="s">
        <v>501</v>
      </c>
      <c r="F77" s="89" t="s">
        <v>501</v>
      </c>
      <c r="G77" s="89" t="s">
        <v>501</v>
      </c>
      <c r="H77" s="89" t="s">
        <v>501</v>
      </c>
      <c r="I77" s="90">
        <f>I78</f>
        <v>7592.1</v>
      </c>
      <c r="J77" s="90">
        <f t="shared" ref="J77:K77" si="21">J78</f>
        <v>4512.7</v>
      </c>
      <c r="K77" s="91">
        <f t="shared" si="21"/>
        <v>203</v>
      </c>
      <c r="L77" s="89" t="s">
        <v>501</v>
      </c>
      <c r="M77" s="89" t="s">
        <v>501</v>
      </c>
      <c r="N77" s="92" t="s">
        <v>501</v>
      </c>
      <c r="O77" s="93">
        <v>18432428.520000003</v>
      </c>
      <c r="P77" s="93">
        <f>P78</f>
        <v>0</v>
      </c>
      <c r="Q77" s="93">
        <f t="shared" ref="Q77:S77" si="22">Q78</f>
        <v>0</v>
      </c>
      <c r="R77" s="93">
        <f t="shared" si="22"/>
        <v>0</v>
      </c>
      <c r="S77" s="93">
        <f t="shared" si="22"/>
        <v>18432428.520000003</v>
      </c>
      <c r="T77" s="93">
        <f t="shared" si="20"/>
        <v>2427.8432212431348</v>
      </c>
      <c r="U77" s="93">
        <f>U78</f>
        <v>2473.52</v>
      </c>
    </row>
    <row r="78" spans="1:21" ht="35.25" x14ac:dyDescent="0.5">
      <c r="A78">
        <v>1</v>
      </c>
      <c r="B78" s="95">
        <f>SUBTOTAL(9,$A$16:A78)</f>
        <v>57</v>
      </c>
      <c r="C78" s="97" t="s">
        <v>423</v>
      </c>
      <c r="D78" s="99"/>
      <c r="E78" s="89">
        <v>1974</v>
      </c>
      <c r="F78" s="89" t="s">
        <v>498</v>
      </c>
      <c r="G78" s="89">
        <v>5</v>
      </c>
      <c r="H78" s="89" t="s">
        <v>397</v>
      </c>
      <c r="I78" s="90">
        <v>7592.1</v>
      </c>
      <c r="J78" s="90">
        <v>4512.7</v>
      </c>
      <c r="K78" s="91">
        <v>203</v>
      </c>
      <c r="L78" s="89" t="s">
        <v>496</v>
      </c>
      <c r="M78" s="89" t="s">
        <v>502</v>
      </c>
      <c r="N78" s="92" t="s">
        <v>585</v>
      </c>
      <c r="O78" s="93">
        <v>18432428.520000003</v>
      </c>
      <c r="P78" s="93">
        <v>0</v>
      </c>
      <c r="Q78" s="93">
        <v>0</v>
      </c>
      <c r="R78" s="93">
        <v>0</v>
      </c>
      <c r="S78" s="93">
        <f>O78-P78-Q78-R78</f>
        <v>18432428.520000003</v>
      </c>
      <c r="T78" s="93">
        <f t="shared" si="20"/>
        <v>2427.8432212431348</v>
      </c>
      <c r="U78" s="93">
        <v>2473.52</v>
      </c>
    </row>
    <row r="79" spans="1:21" ht="35.25" x14ac:dyDescent="0.5">
      <c r="B79" s="98" t="s">
        <v>576</v>
      </c>
      <c r="C79" s="98"/>
      <c r="D79" s="89" t="s">
        <v>501</v>
      </c>
      <c r="E79" s="89" t="s">
        <v>501</v>
      </c>
      <c r="F79" s="89" t="s">
        <v>501</v>
      </c>
      <c r="G79" s="89" t="s">
        <v>501</v>
      </c>
      <c r="H79" s="89" t="s">
        <v>501</v>
      </c>
      <c r="I79" s="90">
        <f>I80</f>
        <v>844</v>
      </c>
      <c r="J79" s="90">
        <f t="shared" ref="J79:K79" si="23">J80</f>
        <v>792.3</v>
      </c>
      <c r="K79" s="91">
        <f t="shared" si="23"/>
        <v>42</v>
      </c>
      <c r="L79" s="89" t="s">
        <v>501</v>
      </c>
      <c r="M79" s="89" t="s">
        <v>501</v>
      </c>
      <c r="N79" s="92" t="s">
        <v>501</v>
      </c>
      <c r="O79" s="93">
        <v>8873462.4900000002</v>
      </c>
      <c r="P79" s="93">
        <f>P80</f>
        <v>0</v>
      </c>
      <c r="Q79" s="93">
        <f t="shared" ref="Q79:S79" si="24">Q80</f>
        <v>0</v>
      </c>
      <c r="R79" s="93">
        <f t="shared" si="24"/>
        <v>0</v>
      </c>
      <c r="S79" s="93">
        <f t="shared" si="24"/>
        <v>8873462.4900000002</v>
      </c>
      <c r="T79" s="93">
        <f t="shared" si="20"/>
        <v>10513.581149289099</v>
      </c>
      <c r="U79" s="93">
        <f>U80</f>
        <v>10711.39</v>
      </c>
    </row>
    <row r="80" spans="1:21" ht="35.25" x14ac:dyDescent="0.5">
      <c r="A80">
        <v>1</v>
      </c>
      <c r="B80" s="95">
        <f>SUBTOTAL(9,$A$16:A80)</f>
        <v>58</v>
      </c>
      <c r="C80" s="97" t="s">
        <v>428</v>
      </c>
      <c r="D80" s="99"/>
      <c r="E80" s="89">
        <v>1974</v>
      </c>
      <c r="F80" s="89" t="s">
        <v>498</v>
      </c>
      <c r="G80" s="89">
        <v>2</v>
      </c>
      <c r="H80" s="89" t="s">
        <v>393</v>
      </c>
      <c r="I80" s="90">
        <v>844</v>
      </c>
      <c r="J80" s="90">
        <v>792.3</v>
      </c>
      <c r="K80" s="91">
        <v>42</v>
      </c>
      <c r="L80" s="89" t="s">
        <v>496</v>
      </c>
      <c r="M80" s="89" t="s">
        <v>502</v>
      </c>
      <c r="N80" s="92" t="s">
        <v>516</v>
      </c>
      <c r="O80" s="93">
        <v>8873462.4900000002</v>
      </c>
      <c r="P80" s="93">
        <v>0</v>
      </c>
      <c r="Q80" s="93">
        <v>0</v>
      </c>
      <c r="R80" s="93">
        <v>0</v>
      </c>
      <c r="S80" s="93">
        <f>O80-P80-Q80-R80</f>
        <v>8873462.4900000002</v>
      </c>
      <c r="T80" s="93">
        <f t="shared" si="20"/>
        <v>10513.581149289099</v>
      </c>
      <c r="U80" s="93">
        <v>10711.39</v>
      </c>
    </row>
    <row r="81" spans="1:21" ht="35.25" x14ac:dyDescent="0.5">
      <c r="B81" s="98" t="s">
        <v>577</v>
      </c>
      <c r="C81" s="98"/>
      <c r="D81" s="89" t="s">
        <v>501</v>
      </c>
      <c r="E81" s="89" t="s">
        <v>501</v>
      </c>
      <c r="F81" s="89" t="s">
        <v>501</v>
      </c>
      <c r="G81" s="89" t="s">
        <v>501</v>
      </c>
      <c r="H81" s="89" t="s">
        <v>501</v>
      </c>
      <c r="I81" s="90">
        <f>SUM(I82:I84)</f>
        <v>8220.83</v>
      </c>
      <c r="J81" s="90">
        <f t="shared" ref="J81:K81" si="25">SUM(J82:J84)</f>
        <v>6168.58</v>
      </c>
      <c r="K81" s="91">
        <f t="shared" si="25"/>
        <v>239</v>
      </c>
      <c r="L81" s="89" t="s">
        <v>501</v>
      </c>
      <c r="M81" s="89" t="s">
        <v>501</v>
      </c>
      <c r="N81" s="92" t="s">
        <v>501</v>
      </c>
      <c r="O81" s="93">
        <v>32975588.979999997</v>
      </c>
      <c r="P81" s="93">
        <f>SUM(P82:P84)</f>
        <v>0</v>
      </c>
      <c r="Q81" s="93">
        <f t="shared" ref="Q81:S81" si="26">SUM(Q82:Q84)</f>
        <v>0</v>
      </c>
      <c r="R81" s="93">
        <f t="shared" si="26"/>
        <v>0</v>
      </c>
      <c r="S81" s="93">
        <f t="shared" si="26"/>
        <v>32975588.979999997</v>
      </c>
      <c r="T81" s="93">
        <f t="shared" si="20"/>
        <v>4011.2238034359057</v>
      </c>
      <c r="U81" s="93">
        <f>MAX(U82:U84)</f>
        <v>5903.62</v>
      </c>
    </row>
    <row r="82" spans="1:21" ht="35.25" x14ac:dyDescent="0.5">
      <c r="A82">
        <v>1</v>
      </c>
      <c r="B82" s="95">
        <f>SUBTOTAL(9,$A$16:A82)</f>
        <v>59</v>
      </c>
      <c r="C82" s="97" t="s">
        <v>437</v>
      </c>
      <c r="D82" s="99"/>
      <c r="E82" s="89">
        <v>1974</v>
      </c>
      <c r="F82" s="89" t="s">
        <v>498</v>
      </c>
      <c r="G82" s="89">
        <v>5</v>
      </c>
      <c r="H82" s="89" t="s">
        <v>395</v>
      </c>
      <c r="I82" s="90">
        <v>3767.2</v>
      </c>
      <c r="J82" s="90">
        <v>2841.2</v>
      </c>
      <c r="K82" s="91">
        <v>115</v>
      </c>
      <c r="L82" s="89" t="s">
        <v>496</v>
      </c>
      <c r="M82" s="89" t="s">
        <v>502</v>
      </c>
      <c r="N82" s="92" t="s">
        <v>586</v>
      </c>
      <c r="O82" s="93">
        <v>10424280.1</v>
      </c>
      <c r="P82" s="93">
        <v>0</v>
      </c>
      <c r="Q82" s="93">
        <v>0</v>
      </c>
      <c r="R82" s="93">
        <v>0</v>
      </c>
      <c r="S82" s="93">
        <f>O82-P82-Q82-R82</f>
        <v>10424280.1</v>
      </c>
      <c r="T82" s="93">
        <f t="shared" si="20"/>
        <v>2767.1161870885539</v>
      </c>
      <c r="U82" s="93">
        <v>2767.12</v>
      </c>
    </row>
    <row r="83" spans="1:21" ht="35.25" x14ac:dyDescent="0.5">
      <c r="A83">
        <v>1</v>
      </c>
      <c r="B83" s="95">
        <f>SUBTOTAL(9,$A$16:A83)</f>
        <v>60</v>
      </c>
      <c r="C83" s="97" t="s">
        <v>440</v>
      </c>
      <c r="D83" s="99"/>
      <c r="E83" s="89">
        <v>1966</v>
      </c>
      <c r="F83" s="89" t="s">
        <v>498</v>
      </c>
      <c r="G83" s="89">
        <v>4</v>
      </c>
      <c r="H83" s="89" t="s">
        <v>393</v>
      </c>
      <c r="I83" s="90">
        <v>1738</v>
      </c>
      <c r="J83" s="90">
        <v>1286.7</v>
      </c>
      <c r="K83" s="91">
        <v>63</v>
      </c>
      <c r="L83" s="89" t="s">
        <v>496</v>
      </c>
      <c r="M83" s="89" t="s">
        <v>502</v>
      </c>
      <c r="N83" s="92" t="s">
        <v>587</v>
      </c>
      <c r="O83" s="93">
        <v>10260484.299999999</v>
      </c>
      <c r="P83" s="93">
        <v>0</v>
      </c>
      <c r="Q83" s="93">
        <v>0</v>
      </c>
      <c r="R83" s="93">
        <v>0</v>
      </c>
      <c r="S83" s="93">
        <f>O83-P83-Q83-R83</f>
        <v>10260484.299999999</v>
      </c>
      <c r="T83" s="93">
        <f t="shared" si="20"/>
        <v>5903.6158227848091</v>
      </c>
      <c r="U83" s="93">
        <v>5903.62</v>
      </c>
    </row>
    <row r="84" spans="1:21" ht="35.25" x14ac:dyDescent="0.5">
      <c r="A84">
        <v>1</v>
      </c>
      <c r="B84" s="95">
        <f>SUBTOTAL(9,$A$16:A84)</f>
        <v>61</v>
      </c>
      <c r="C84" s="97" t="s">
        <v>439</v>
      </c>
      <c r="D84" s="99"/>
      <c r="E84" s="89">
        <v>1963</v>
      </c>
      <c r="F84" s="89" t="s">
        <v>498</v>
      </c>
      <c r="G84" s="89">
        <v>4</v>
      </c>
      <c r="H84" s="89" t="s">
        <v>400</v>
      </c>
      <c r="I84" s="90">
        <v>2715.63</v>
      </c>
      <c r="J84" s="90">
        <v>2040.6799999999998</v>
      </c>
      <c r="K84" s="91">
        <v>61</v>
      </c>
      <c r="L84" s="89" t="s">
        <v>496</v>
      </c>
      <c r="M84" s="89" t="s">
        <v>502</v>
      </c>
      <c r="N84" s="92" t="s">
        <v>588</v>
      </c>
      <c r="O84" s="93">
        <v>12290824.58</v>
      </c>
      <c r="P84" s="93">
        <v>0</v>
      </c>
      <c r="Q84" s="93">
        <v>0</v>
      </c>
      <c r="R84" s="93">
        <v>0</v>
      </c>
      <c r="S84" s="93">
        <f>O84-P84-Q84-R84</f>
        <v>12290824.58</v>
      </c>
      <c r="T84" s="93">
        <f t="shared" si="20"/>
        <v>4525.9569897224583</v>
      </c>
      <c r="U84" s="93">
        <v>4611.1099999999997</v>
      </c>
    </row>
    <row r="85" spans="1:21" ht="35.25" x14ac:dyDescent="0.5">
      <c r="B85" s="98" t="s">
        <v>293</v>
      </c>
      <c r="C85" s="98"/>
      <c r="D85" s="89" t="s">
        <v>501</v>
      </c>
      <c r="E85" s="89" t="s">
        <v>501</v>
      </c>
      <c r="F85" s="89" t="s">
        <v>501</v>
      </c>
      <c r="G85" s="89" t="s">
        <v>501</v>
      </c>
      <c r="H85" s="89" t="s">
        <v>501</v>
      </c>
      <c r="I85" s="90">
        <f>I86</f>
        <v>831.8</v>
      </c>
      <c r="J85" s="90">
        <f t="shared" ref="J85:K85" si="27">J86</f>
        <v>828.3</v>
      </c>
      <c r="K85" s="91">
        <f t="shared" si="27"/>
        <v>21</v>
      </c>
      <c r="L85" s="89" t="s">
        <v>501</v>
      </c>
      <c r="M85" s="89" t="s">
        <v>501</v>
      </c>
      <c r="N85" s="92" t="s">
        <v>501</v>
      </c>
      <c r="O85" s="93">
        <v>5760895.5800000001</v>
      </c>
      <c r="P85" s="93">
        <f>P86</f>
        <v>0</v>
      </c>
      <c r="Q85" s="93">
        <f t="shared" ref="Q85:S85" si="28">Q86</f>
        <v>0</v>
      </c>
      <c r="R85" s="93">
        <f t="shared" si="28"/>
        <v>0</v>
      </c>
      <c r="S85" s="93">
        <f t="shared" si="28"/>
        <v>5760895.5800000001</v>
      </c>
      <c r="T85" s="93">
        <f t="shared" si="20"/>
        <v>6925.8182014907434</v>
      </c>
      <c r="U85" s="93">
        <f>U86</f>
        <v>7056.12</v>
      </c>
    </row>
    <row r="86" spans="1:21" ht="35.25" x14ac:dyDescent="0.5">
      <c r="A86">
        <v>1</v>
      </c>
      <c r="B86" s="95">
        <f>SUBTOTAL(9,$A$16:A86)</f>
        <v>62</v>
      </c>
      <c r="C86" s="97" t="s">
        <v>427</v>
      </c>
      <c r="D86" s="99"/>
      <c r="E86" s="89">
        <v>1974</v>
      </c>
      <c r="F86" s="89" t="s">
        <v>498</v>
      </c>
      <c r="G86" s="89">
        <v>2</v>
      </c>
      <c r="H86" s="89" t="s">
        <v>393</v>
      </c>
      <c r="I86" s="90">
        <v>831.8</v>
      </c>
      <c r="J86" s="90">
        <v>828.3</v>
      </c>
      <c r="K86" s="91">
        <v>21</v>
      </c>
      <c r="L86" s="89" t="s">
        <v>496</v>
      </c>
      <c r="M86" s="89" t="s">
        <v>503</v>
      </c>
      <c r="N86" s="92" t="s">
        <v>504</v>
      </c>
      <c r="O86" s="93">
        <v>5760895.5800000001</v>
      </c>
      <c r="P86" s="93">
        <v>0</v>
      </c>
      <c r="Q86" s="93">
        <v>0</v>
      </c>
      <c r="R86" s="93">
        <v>0</v>
      </c>
      <c r="S86" s="93">
        <f>O86-P86-Q86-R86</f>
        <v>5760895.5800000001</v>
      </c>
      <c r="T86" s="93">
        <f t="shared" si="20"/>
        <v>6925.8182014907434</v>
      </c>
      <c r="U86" s="93">
        <v>7056.12</v>
      </c>
    </row>
    <row r="87" spans="1:21" ht="35.25" x14ac:dyDescent="0.5">
      <c r="B87" s="98" t="s">
        <v>592</v>
      </c>
      <c r="C87" s="98"/>
      <c r="D87" s="89" t="s">
        <v>501</v>
      </c>
      <c r="E87" s="89" t="s">
        <v>501</v>
      </c>
      <c r="F87" s="89" t="s">
        <v>501</v>
      </c>
      <c r="G87" s="89" t="s">
        <v>501</v>
      </c>
      <c r="H87" s="89" t="s">
        <v>501</v>
      </c>
      <c r="I87" s="90">
        <f>I88+I89</f>
        <v>9411.9</v>
      </c>
      <c r="J87" s="90">
        <f t="shared" ref="J87:K87" si="29">J88+J89</f>
        <v>5540.3</v>
      </c>
      <c r="K87" s="91">
        <f t="shared" si="29"/>
        <v>392</v>
      </c>
      <c r="L87" s="89" t="s">
        <v>501</v>
      </c>
      <c r="M87" s="89" t="s">
        <v>501</v>
      </c>
      <c r="N87" s="92" t="s">
        <v>501</v>
      </c>
      <c r="O87" s="93">
        <v>28895113.02</v>
      </c>
      <c r="P87" s="93">
        <f t="shared" ref="P87:S87" si="30">P88+P89</f>
        <v>0</v>
      </c>
      <c r="Q87" s="93">
        <f t="shared" si="30"/>
        <v>0</v>
      </c>
      <c r="R87" s="93">
        <f t="shared" si="30"/>
        <v>0</v>
      </c>
      <c r="S87" s="93">
        <f t="shared" si="30"/>
        <v>28895113.02</v>
      </c>
      <c r="T87" s="93">
        <f t="shared" si="20"/>
        <v>3070.0616262391227</v>
      </c>
      <c r="U87" s="93">
        <f>MAX(U88:U89)</f>
        <v>5771.8024961177889</v>
      </c>
    </row>
    <row r="88" spans="1:21" ht="35.25" x14ac:dyDescent="0.5">
      <c r="A88">
        <v>1</v>
      </c>
      <c r="B88" s="95">
        <f>SUBTOTAL(9,$A$16:A88)</f>
        <v>63</v>
      </c>
      <c r="C88" s="97" t="s">
        <v>444</v>
      </c>
      <c r="D88" s="99"/>
      <c r="E88" s="89">
        <v>1983</v>
      </c>
      <c r="F88" s="89" t="s">
        <v>499</v>
      </c>
      <c r="G88" s="89">
        <v>9</v>
      </c>
      <c r="H88" s="89" t="s">
        <v>395</v>
      </c>
      <c r="I88" s="90">
        <v>7673.2</v>
      </c>
      <c r="J88" s="90">
        <v>4547.1000000000004</v>
      </c>
      <c r="K88" s="91">
        <v>374</v>
      </c>
      <c r="L88" s="89" t="s">
        <v>496</v>
      </c>
      <c r="M88" s="89" t="s">
        <v>502</v>
      </c>
      <c r="N88" s="92" t="s">
        <v>600</v>
      </c>
      <c r="O88" s="93">
        <v>18859680.02</v>
      </c>
      <c r="P88" s="93">
        <v>0</v>
      </c>
      <c r="Q88" s="93">
        <v>0</v>
      </c>
      <c r="R88" s="93">
        <v>0</v>
      </c>
      <c r="S88" s="93">
        <f>O88-P88-Q88-R88</f>
        <v>18859680.02</v>
      </c>
      <c r="T88" s="93">
        <f t="shared" si="20"/>
        <v>2457.8637361205233</v>
      </c>
      <c r="U88" s="93">
        <v>2457.8637361205233</v>
      </c>
    </row>
    <row r="89" spans="1:21" ht="35.25" x14ac:dyDescent="0.5">
      <c r="A89">
        <v>1</v>
      </c>
      <c r="B89" s="95">
        <f>SUBTOTAL(9,$A$16:A89)</f>
        <v>64</v>
      </c>
      <c r="C89" s="97" t="s">
        <v>458</v>
      </c>
      <c r="D89" s="99"/>
      <c r="E89" s="89">
        <v>1980</v>
      </c>
      <c r="F89" s="89" t="s">
        <v>498</v>
      </c>
      <c r="G89" s="89">
        <v>2</v>
      </c>
      <c r="H89" s="89" t="s">
        <v>400</v>
      </c>
      <c r="I89" s="90">
        <v>1738.7</v>
      </c>
      <c r="J89" s="90">
        <v>993.2</v>
      </c>
      <c r="K89" s="91">
        <v>18</v>
      </c>
      <c r="L89" s="89" t="s">
        <v>496</v>
      </c>
      <c r="M89" s="89" t="s">
        <v>502</v>
      </c>
      <c r="N89" s="92" t="s">
        <v>601</v>
      </c>
      <c r="O89" s="93">
        <v>10035433</v>
      </c>
      <c r="P89" s="93">
        <v>0</v>
      </c>
      <c r="Q89" s="93">
        <v>0</v>
      </c>
      <c r="R89" s="93">
        <v>0</v>
      </c>
      <c r="S89" s="93">
        <f>O89-P89-Q89-R89</f>
        <v>10035433</v>
      </c>
      <c r="T89" s="93">
        <f t="shared" si="20"/>
        <v>5771.8024961177889</v>
      </c>
      <c r="U89" s="93">
        <v>5771.8024961177889</v>
      </c>
    </row>
    <row r="90" spans="1:21" ht="35.25" x14ac:dyDescent="0.5">
      <c r="B90" s="98" t="s">
        <v>593</v>
      </c>
      <c r="C90" s="98"/>
      <c r="D90" s="89" t="s">
        <v>501</v>
      </c>
      <c r="E90" s="89" t="s">
        <v>501</v>
      </c>
      <c r="F90" s="89" t="s">
        <v>501</v>
      </c>
      <c r="G90" s="89" t="s">
        <v>501</v>
      </c>
      <c r="H90" s="89" t="s">
        <v>501</v>
      </c>
      <c r="I90" s="90">
        <f>I91</f>
        <v>1260.3</v>
      </c>
      <c r="J90" s="90">
        <f t="shared" ref="J90:K90" si="31">J91</f>
        <v>585.6</v>
      </c>
      <c r="K90" s="91">
        <f t="shared" si="31"/>
        <v>44</v>
      </c>
      <c r="L90" s="89" t="s">
        <v>501</v>
      </c>
      <c r="M90" s="89" t="s">
        <v>501</v>
      </c>
      <c r="N90" s="92" t="s">
        <v>501</v>
      </c>
      <c r="O90" s="93">
        <v>13456180.6</v>
      </c>
      <c r="P90" s="93">
        <f t="shared" ref="P90:S90" si="32">P91</f>
        <v>0</v>
      </c>
      <c r="Q90" s="93">
        <f t="shared" si="32"/>
        <v>0</v>
      </c>
      <c r="R90" s="93">
        <f t="shared" si="32"/>
        <v>0</v>
      </c>
      <c r="S90" s="93">
        <f t="shared" si="32"/>
        <v>13456180.6</v>
      </c>
      <c r="T90" s="93">
        <f t="shared" si="20"/>
        <v>10676.966277870348</v>
      </c>
      <c r="U90" s="93">
        <f>U91</f>
        <v>10877.85</v>
      </c>
    </row>
    <row r="91" spans="1:21" ht="35.25" x14ac:dyDescent="0.5">
      <c r="A91">
        <v>1</v>
      </c>
      <c r="B91" s="95">
        <f>SUBTOTAL(9,$A$16:A91)</f>
        <v>65</v>
      </c>
      <c r="C91" s="97" t="s">
        <v>450</v>
      </c>
      <c r="D91" s="99"/>
      <c r="E91" s="89">
        <v>1978</v>
      </c>
      <c r="F91" s="89" t="s">
        <v>498</v>
      </c>
      <c r="G91" s="89">
        <v>2</v>
      </c>
      <c r="H91" s="89" t="s">
        <v>400</v>
      </c>
      <c r="I91" s="90">
        <v>1260.3</v>
      </c>
      <c r="J91" s="90">
        <v>585.6</v>
      </c>
      <c r="K91" s="91">
        <v>44</v>
      </c>
      <c r="L91" s="89" t="s">
        <v>496</v>
      </c>
      <c r="M91" s="89" t="s">
        <v>503</v>
      </c>
      <c r="N91" s="92" t="s">
        <v>504</v>
      </c>
      <c r="O91" s="93">
        <v>13456180.6</v>
      </c>
      <c r="P91" s="93">
        <v>0</v>
      </c>
      <c r="Q91" s="93">
        <v>0</v>
      </c>
      <c r="R91" s="93">
        <v>0</v>
      </c>
      <c r="S91" s="93">
        <f>O91-P91-Q91-R91</f>
        <v>13456180.6</v>
      </c>
      <c r="T91" s="93">
        <f t="shared" si="20"/>
        <v>10676.966277870348</v>
      </c>
      <c r="U91" s="93">
        <v>10877.85</v>
      </c>
    </row>
    <row r="92" spans="1:21" ht="35.25" x14ac:dyDescent="0.5">
      <c r="B92" s="98" t="s">
        <v>594</v>
      </c>
      <c r="C92" s="98"/>
      <c r="D92" s="89" t="s">
        <v>501</v>
      </c>
      <c r="E92" s="89" t="s">
        <v>501</v>
      </c>
      <c r="F92" s="89" t="s">
        <v>501</v>
      </c>
      <c r="G92" s="89" t="s">
        <v>501</v>
      </c>
      <c r="H92" s="89" t="s">
        <v>501</v>
      </c>
      <c r="I92" s="90">
        <f>I93</f>
        <v>774.2</v>
      </c>
      <c r="J92" s="90">
        <f t="shared" ref="J92:K92" si="33">J93</f>
        <v>715</v>
      </c>
      <c r="K92" s="91">
        <f t="shared" si="33"/>
        <v>42</v>
      </c>
      <c r="L92" s="89" t="s">
        <v>501</v>
      </c>
      <c r="M92" s="89" t="s">
        <v>501</v>
      </c>
      <c r="N92" s="92" t="s">
        <v>501</v>
      </c>
      <c r="O92" s="93">
        <v>7934068.75</v>
      </c>
      <c r="P92" s="93">
        <f t="shared" ref="P92:S92" si="34">P93</f>
        <v>0</v>
      </c>
      <c r="Q92" s="93">
        <f t="shared" si="34"/>
        <v>0</v>
      </c>
      <c r="R92" s="93">
        <f t="shared" si="34"/>
        <v>0</v>
      </c>
      <c r="S92" s="93">
        <f t="shared" si="34"/>
        <v>7934068.75</v>
      </c>
      <c r="T92" s="93">
        <f t="shared" si="20"/>
        <v>10248.086734693878</v>
      </c>
      <c r="U92" s="93">
        <f>U93</f>
        <v>10440.9</v>
      </c>
    </row>
    <row r="93" spans="1:21" ht="35.25" x14ac:dyDescent="0.5">
      <c r="A93">
        <v>1</v>
      </c>
      <c r="B93" s="95">
        <f>SUBTOTAL(9,$A$16:A93)</f>
        <v>66</v>
      </c>
      <c r="C93" s="97" t="s">
        <v>447</v>
      </c>
      <c r="D93" s="99"/>
      <c r="E93" s="89">
        <v>1970</v>
      </c>
      <c r="F93" s="89" t="s">
        <v>498</v>
      </c>
      <c r="G93" s="89">
        <v>2</v>
      </c>
      <c r="H93" s="89" t="s">
        <v>393</v>
      </c>
      <c r="I93" s="90">
        <v>774.2</v>
      </c>
      <c r="J93" s="90">
        <v>715</v>
      </c>
      <c r="K93" s="91">
        <v>42</v>
      </c>
      <c r="L93" s="89" t="s">
        <v>496</v>
      </c>
      <c r="M93" s="89" t="s">
        <v>503</v>
      </c>
      <c r="N93" s="92" t="s">
        <v>504</v>
      </c>
      <c r="O93" s="93">
        <v>7934068.75</v>
      </c>
      <c r="P93" s="93">
        <v>0</v>
      </c>
      <c r="Q93" s="93">
        <v>0</v>
      </c>
      <c r="R93" s="93">
        <v>0</v>
      </c>
      <c r="S93" s="93">
        <f>O93-P93-Q93-R93</f>
        <v>7934068.75</v>
      </c>
      <c r="T93" s="93">
        <f t="shared" si="20"/>
        <v>10248.086734693878</v>
      </c>
      <c r="U93" s="93">
        <v>10440.9</v>
      </c>
    </row>
    <row r="94" spans="1:21" ht="35.25" x14ac:dyDescent="0.5">
      <c r="B94" s="98" t="s">
        <v>595</v>
      </c>
      <c r="C94" s="98"/>
      <c r="D94" s="89" t="s">
        <v>501</v>
      </c>
      <c r="E94" s="89" t="s">
        <v>501</v>
      </c>
      <c r="F94" s="89" t="s">
        <v>501</v>
      </c>
      <c r="G94" s="89" t="s">
        <v>501</v>
      </c>
      <c r="H94" s="89" t="s">
        <v>501</v>
      </c>
      <c r="I94" s="90">
        <f>I95</f>
        <v>415</v>
      </c>
      <c r="J94" s="90">
        <f t="shared" ref="J94:K94" si="35">J95</f>
        <v>387</v>
      </c>
      <c r="K94" s="91">
        <f t="shared" si="35"/>
        <v>17</v>
      </c>
      <c r="L94" s="89" t="s">
        <v>501</v>
      </c>
      <c r="M94" s="89" t="s">
        <v>501</v>
      </c>
      <c r="N94" s="92" t="s">
        <v>501</v>
      </c>
      <c r="O94" s="93">
        <v>4570023.5999999996</v>
      </c>
      <c r="P94" s="93">
        <f t="shared" ref="P94:S94" si="36">P95</f>
        <v>0</v>
      </c>
      <c r="Q94" s="93">
        <f t="shared" si="36"/>
        <v>0</v>
      </c>
      <c r="R94" s="93">
        <f t="shared" si="36"/>
        <v>0</v>
      </c>
      <c r="S94" s="93">
        <f t="shared" si="36"/>
        <v>4570023.5999999996</v>
      </c>
      <c r="T94" s="93">
        <f t="shared" si="20"/>
        <v>11012.105060240963</v>
      </c>
      <c r="U94" s="93">
        <f>U95</f>
        <v>11219.29</v>
      </c>
    </row>
    <row r="95" spans="1:21" ht="35.25" x14ac:dyDescent="0.5">
      <c r="A95">
        <v>1</v>
      </c>
      <c r="B95" s="95">
        <f>SUBTOTAL(9,$A$16:A95)</f>
        <v>67</v>
      </c>
      <c r="C95" s="97" t="s">
        <v>453</v>
      </c>
      <c r="D95" s="99"/>
      <c r="E95" s="89">
        <v>1978</v>
      </c>
      <c r="F95" s="89" t="s">
        <v>498</v>
      </c>
      <c r="G95" s="89">
        <v>2</v>
      </c>
      <c r="H95" s="89" t="s">
        <v>391</v>
      </c>
      <c r="I95" s="90">
        <v>415</v>
      </c>
      <c r="J95" s="90">
        <v>387</v>
      </c>
      <c r="K95" s="91">
        <v>17</v>
      </c>
      <c r="L95" s="89" t="s">
        <v>496</v>
      </c>
      <c r="M95" s="89" t="s">
        <v>503</v>
      </c>
      <c r="N95" s="92" t="s">
        <v>504</v>
      </c>
      <c r="O95" s="93">
        <v>4570023.5999999996</v>
      </c>
      <c r="P95" s="93">
        <v>0</v>
      </c>
      <c r="Q95" s="93">
        <v>0</v>
      </c>
      <c r="R95" s="93">
        <v>0</v>
      </c>
      <c r="S95" s="93">
        <f>O95-P95-Q95-R95</f>
        <v>4570023.5999999996</v>
      </c>
      <c r="T95" s="93">
        <f t="shared" si="20"/>
        <v>11012.105060240963</v>
      </c>
      <c r="U95" s="93">
        <v>11219.29</v>
      </c>
    </row>
    <row r="96" spans="1:21" ht="35.25" x14ac:dyDescent="0.5">
      <c r="B96" s="88" t="s">
        <v>175</v>
      </c>
      <c r="C96" s="94"/>
      <c r="D96" s="89" t="s">
        <v>501</v>
      </c>
      <c r="E96" s="89" t="s">
        <v>501</v>
      </c>
      <c r="F96" s="89" t="s">
        <v>501</v>
      </c>
      <c r="G96" s="89" t="s">
        <v>501</v>
      </c>
      <c r="H96" s="89" t="s">
        <v>501</v>
      </c>
      <c r="I96" s="90">
        <f>SUM(I97:I99)</f>
        <v>7142.9100000000008</v>
      </c>
      <c r="J96" s="90">
        <f t="shared" ref="J96:K96" si="37">SUM(J97:J99)</f>
        <v>5550.7000000000007</v>
      </c>
      <c r="K96" s="91">
        <f t="shared" si="37"/>
        <v>207</v>
      </c>
      <c r="L96" s="89" t="s">
        <v>501</v>
      </c>
      <c r="M96" s="89" t="s">
        <v>501</v>
      </c>
      <c r="N96" s="92" t="s">
        <v>501</v>
      </c>
      <c r="O96" s="93">
        <v>29428397.469999999</v>
      </c>
      <c r="P96" s="93">
        <f t="shared" ref="P96:S96" si="38">SUM(P97:P99)</f>
        <v>0</v>
      </c>
      <c r="Q96" s="93">
        <f t="shared" si="38"/>
        <v>0</v>
      </c>
      <c r="R96" s="93">
        <f t="shared" si="38"/>
        <v>0</v>
      </c>
      <c r="S96" s="93">
        <f t="shared" si="38"/>
        <v>29428397.469999999</v>
      </c>
      <c r="T96" s="93">
        <f t="shared" si="20"/>
        <v>4119.9451582058291</v>
      </c>
      <c r="U96" s="93">
        <f>MAX(U97:U99)</f>
        <v>10347.370000000001</v>
      </c>
    </row>
    <row r="97" spans="1:21" ht="35.25" x14ac:dyDescent="0.5">
      <c r="A97">
        <v>1</v>
      </c>
      <c r="B97" s="95">
        <f>SUBTOTAL(9,$A$16:A97)</f>
        <v>68</v>
      </c>
      <c r="C97" s="97" t="s">
        <v>176</v>
      </c>
      <c r="D97" s="89"/>
      <c r="E97" s="89">
        <v>1966</v>
      </c>
      <c r="F97" s="89" t="s">
        <v>498</v>
      </c>
      <c r="G97" s="89">
        <v>5</v>
      </c>
      <c r="H97" s="89" t="s">
        <v>395</v>
      </c>
      <c r="I97" s="90">
        <v>4060.4</v>
      </c>
      <c r="J97" s="90">
        <v>3139.1</v>
      </c>
      <c r="K97" s="91">
        <v>122</v>
      </c>
      <c r="L97" s="89" t="s">
        <v>496</v>
      </c>
      <c r="M97" s="89" t="s">
        <v>502</v>
      </c>
      <c r="N97" s="92" t="s">
        <v>519</v>
      </c>
      <c r="O97" s="93">
        <v>12728512.469999999</v>
      </c>
      <c r="P97" s="93">
        <v>0</v>
      </c>
      <c r="Q97" s="93">
        <v>0</v>
      </c>
      <c r="R97" s="93">
        <v>0</v>
      </c>
      <c r="S97" s="93">
        <f>O97-P97-Q97-R97</f>
        <v>12728512.469999999</v>
      </c>
      <c r="T97" s="93">
        <f t="shared" si="20"/>
        <v>3134.7927470199975</v>
      </c>
      <c r="U97" s="93">
        <v>3578.94</v>
      </c>
    </row>
    <row r="98" spans="1:21" ht="35.25" x14ac:dyDescent="0.5">
      <c r="A98">
        <v>1</v>
      </c>
      <c r="B98" s="95">
        <f>SUBTOTAL(9,$A$16:A98)</f>
        <v>69</v>
      </c>
      <c r="C98" s="97" t="s">
        <v>177</v>
      </c>
      <c r="D98" s="89"/>
      <c r="E98" s="89">
        <v>1970</v>
      </c>
      <c r="F98" s="89" t="s">
        <v>498</v>
      </c>
      <c r="G98" s="89">
        <v>2</v>
      </c>
      <c r="H98" s="89" t="s">
        <v>400</v>
      </c>
      <c r="I98" s="90">
        <v>981.21</v>
      </c>
      <c r="J98" s="90">
        <v>898.2</v>
      </c>
      <c r="K98" s="91">
        <v>32</v>
      </c>
      <c r="L98" s="89" t="s">
        <v>496</v>
      </c>
      <c r="M98" s="89" t="s">
        <v>502</v>
      </c>
      <c r="N98" s="92" t="s">
        <v>520</v>
      </c>
      <c r="O98" s="93">
        <v>7369677</v>
      </c>
      <c r="P98" s="93">
        <v>0</v>
      </c>
      <c r="Q98" s="93">
        <v>0</v>
      </c>
      <c r="R98" s="93">
        <v>0</v>
      </c>
      <c r="S98" s="93">
        <f>O98-P98-Q98-R98</f>
        <v>7369677</v>
      </c>
      <c r="T98" s="93">
        <f t="shared" si="20"/>
        <v>7510.8050264469375</v>
      </c>
      <c r="U98" s="93">
        <v>10347.370000000001</v>
      </c>
    </row>
    <row r="99" spans="1:21" ht="35.25" x14ac:dyDescent="0.5">
      <c r="A99">
        <v>1</v>
      </c>
      <c r="B99" s="95">
        <f>SUBTOTAL(9,$A$16:A99)</f>
        <v>70</v>
      </c>
      <c r="C99" s="97" t="s">
        <v>178</v>
      </c>
      <c r="D99" s="89"/>
      <c r="E99" s="89">
        <v>1995</v>
      </c>
      <c r="F99" s="89" t="s">
        <v>498</v>
      </c>
      <c r="G99" s="89">
        <v>3</v>
      </c>
      <c r="H99" s="89" t="s">
        <v>400</v>
      </c>
      <c r="I99" s="90">
        <v>2101.3000000000002</v>
      </c>
      <c r="J99" s="90">
        <v>1513.4</v>
      </c>
      <c r="K99" s="91">
        <v>53</v>
      </c>
      <c r="L99" s="89" t="s">
        <v>496</v>
      </c>
      <c r="M99" s="89" t="s">
        <v>502</v>
      </c>
      <c r="N99" s="92" t="s">
        <v>519</v>
      </c>
      <c r="O99" s="93">
        <v>9330208</v>
      </c>
      <c r="P99" s="93">
        <v>0</v>
      </c>
      <c r="Q99" s="93">
        <v>0</v>
      </c>
      <c r="R99" s="93">
        <v>0</v>
      </c>
      <c r="S99" s="93">
        <f>O99-P99-Q99-R99</f>
        <v>9330208</v>
      </c>
      <c r="T99" s="93">
        <f t="shared" si="20"/>
        <v>4440.2074906010557</v>
      </c>
      <c r="U99" s="93">
        <v>5532.3</v>
      </c>
    </row>
    <row r="100" spans="1:21" ht="35.25" x14ac:dyDescent="0.5">
      <c r="B100" s="88" t="s">
        <v>179</v>
      </c>
      <c r="C100" s="94"/>
      <c r="D100" s="89" t="s">
        <v>501</v>
      </c>
      <c r="E100" s="89" t="s">
        <v>501</v>
      </c>
      <c r="F100" s="89" t="s">
        <v>501</v>
      </c>
      <c r="G100" s="89" t="s">
        <v>501</v>
      </c>
      <c r="H100" s="89" t="s">
        <v>501</v>
      </c>
      <c r="I100" s="90">
        <f>I101</f>
        <v>1021.8</v>
      </c>
      <c r="J100" s="90">
        <f t="shared" ref="J100:K100" si="39">J101</f>
        <v>621.4</v>
      </c>
      <c r="K100" s="91">
        <f t="shared" si="39"/>
        <v>23</v>
      </c>
      <c r="L100" s="89" t="s">
        <v>501</v>
      </c>
      <c r="M100" s="89" t="s">
        <v>501</v>
      </c>
      <c r="N100" s="92" t="s">
        <v>501</v>
      </c>
      <c r="O100" s="93">
        <v>5810847</v>
      </c>
      <c r="P100" s="93">
        <f t="shared" ref="P100:S100" si="40">P101</f>
        <v>0</v>
      </c>
      <c r="Q100" s="93">
        <f t="shared" si="40"/>
        <v>0</v>
      </c>
      <c r="R100" s="93">
        <f t="shared" si="40"/>
        <v>0</v>
      </c>
      <c r="S100" s="93">
        <f t="shared" si="40"/>
        <v>5810847</v>
      </c>
      <c r="T100" s="93">
        <f t="shared" si="20"/>
        <v>5686.8731650029358</v>
      </c>
      <c r="U100" s="93">
        <f>U101</f>
        <v>6350.23</v>
      </c>
    </row>
    <row r="101" spans="1:21" ht="35.25" x14ac:dyDescent="0.5">
      <c r="A101">
        <v>1</v>
      </c>
      <c r="B101" s="95">
        <f>SUBTOTAL(9,$A$16:A101)</f>
        <v>71</v>
      </c>
      <c r="C101" s="97" t="s">
        <v>180</v>
      </c>
      <c r="D101" s="89"/>
      <c r="E101" s="89">
        <v>1994</v>
      </c>
      <c r="F101" s="89" t="s">
        <v>499</v>
      </c>
      <c r="G101" s="89">
        <v>2</v>
      </c>
      <c r="H101" s="89" t="s">
        <v>393</v>
      </c>
      <c r="I101" s="90">
        <v>1021.8</v>
      </c>
      <c r="J101" s="90">
        <v>621.4</v>
      </c>
      <c r="K101" s="91">
        <v>23</v>
      </c>
      <c r="L101" s="89" t="s">
        <v>496</v>
      </c>
      <c r="M101" s="89" t="s">
        <v>503</v>
      </c>
      <c r="N101" s="92" t="s">
        <v>504</v>
      </c>
      <c r="O101" s="93">
        <v>5810847</v>
      </c>
      <c r="P101" s="93">
        <v>0</v>
      </c>
      <c r="Q101" s="93">
        <v>0</v>
      </c>
      <c r="R101" s="93">
        <v>0</v>
      </c>
      <c r="S101" s="93">
        <f>O101-P101-Q101-R101</f>
        <v>5810847</v>
      </c>
      <c r="T101" s="93">
        <f t="shared" si="20"/>
        <v>5686.8731650029358</v>
      </c>
      <c r="U101" s="93">
        <v>6350.23</v>
      </c>
    </row>
    <row r="102" spans="1:21" ht="35.25" x14ac:dyDescent="0.5">
      <c r="B102" s="88" t="s">
        <v>181</v>
      </c>
      <c r="C102" s="94"/>
      <c r="D102" s="89" t="s">
        <v>501</v>
      </c>
      <c r="E102" s="89" t="s">
        <v>501</v>
      </c>
      <c r="F102" s="89" t="s">
        <v>501</v>
      </c>
      <c r="G102" s="89" t="s">
        <v>501</v>
      </c>
      <c r="H102" s="89" t="s">
        <v>501</v>
      </c>
      <c r="I102" s="90">
        <f>I103</f>
        <v>761.6</v>
      </c>
      <c r="J102" s="90">
        <f t="shared" ref="J102:K102" si="41">J103</f>
        <v>761.6</v>
      </c>
      <c r="K102" s="91">
        <f t="shared" si="41"/>
        <v>42</v>
      </c>
      <c r="L102" s="89" t="s">
        <v>501</v>
      </c>
      <c r="M102" s="89" t="s">
        <v>501</v>
      </c>
      <c r="N102" s="92" t="s">
        <v>501</v>
      </c>
      <c r="O102" s="93">
        <v>1374069</v>
      </c>
      <c r="P102" s="93">
        <f t="shared" ref="P102:S102" si="42">P103</f>
        <v>0</v>
      </c>
      <c r="Q102" s="93">
        <f t="shared" si="42"/>
        <v>0</v>
      </c>
      <c r="R102" s="93">
        <f t="shared" si="42"/>
        <v>0</v>
      </c>
      <c r="S102" s="93">
        <f t="shared" si="42"/>
        <v>1374069</v>
      </c>
      <c r="T102" s="93">
        <f t="shared" si="20"/>
        <v>1804.1872373949579</v>
      </c>
      <c r="U102" s="93">
        <f>U103</f>
        <v>2668.39</v>
      </c>
    </row>
    <row r="103" spans="1:21" ht="35.25" x14ac:dyDescent="0.5">
      <c r="A103">
        <v>1</v>
      </c>
      <c r="B103" s="95">
        <f>SUBTOTAL(9,$A$16:A103)</f>
        <v>72</v>
      </c>
      <c r="C103" s="97" t="s">
        <v>182</v>
      </c>
      <c r="D103" s="89"/>
      <c r="E103" s="89">
        <v>1976</v>
      </c>
      <c r="F103" s="89" t="s">
        <v>498</v>
      </c>
      <c r="G103" s="89">
        <v>2</v>
      </c>
      <c r="H103" s="89" t="s">
        <v>393</v>
      </c>
      <c r="I103" s="90">
        <v>761.6</v>
      </c>
      <c r="J103" s="90">
        <v>761.6</v>
      </c>
      <c r="K103" s="91">
        <v>42</v>
      </c>
      <c r="L103" s="89" t="s">
        <v>496</v>
      </c>
      <c r="M103" s="89" t="s">
        <v>503</v>
      </c>
      <c r="N103" s="92" t="s">
        <v>504</v>
      </c>
      <c r="O103" s="93">
        <v>1374069</v>
      </c>
      <c r="P103" s="93">
        <v>0</v>
      </c>
      <c r="Q103" s="93">
        <v>0</v>
      </c>
      <c r="R103" s="93">
        <v>0</v>
      </c>
      <c r="S103" s="93">
        <f>O103-P103-Q103-R103</f>
        <v>1374069</v>
      </c>
      <c r="T103" s="93">
        <f t="shared" si="20"/>
        <v>1804.1872373949579</v>
      </c>
      <c r="U103" s="93">
        <v>2668.39</v>
      </c>
    </row>
    <row r="104" spans="1:21" ht="35.25" x14ac:dyDescent="0.5">
      <c r="B104" s="88" t="s">
        <v>194</v>
      </c>
      <c r="C104" s="88"/>
      <c r="D104" s="89" t="s">
        <v>501</v>
      </c>
      <c r="E104" s="89" t="s">
        <v>501</v>
      </c>
      <c r="F104" s="89" t="s">
        <v>501</v>
      </c>
      <c r="G104" s="89" t="s">
        <v>501</v>
      </c>
      <c r="H104" s="89" t="s">
        <v>501</v>
      </c>
      <c r="I104" s="90">
        <f>I105</f>
        <v>363.8</v>
      </c>
      <c r="J104" s="90">
        <f t="shared" ref="J104:K104" si="43">J105</f>
        <v>363.8</v>
      </c>
      <c r="K104" s="91">
        <f t="shared" si="43"/>
        <v>8</v>
      </c>
      <c r="L104" s="89" t="s">
        <v>501</v>
      </c>
      <c r="M104" s="89" t="s">
        <v>501</v>
      </c>
      <c r="N104" s="92" t="s">
        <v>501</v>
      </c>
      <c r="O104" s="93">
        <v>4443078.5</v>
      </c>
      <c r="P104" s="93">
        <f t="shared" ref="P104:S104" si="44">P105</f>
        <v>0</v>
      </c>
      <c r="Q104" s="93">
        <f t="shared" si="44"/>
        <v>0</v>
      </c>
      <c r="R104" s="93">
        <f t="shared" si="44"/>
        <v>0</v>
      </c>
      <c r="S104" s="93">
        <f t="shared" si="44"/>
        <v>4443078.5</v>
      </c>
      <c r="T104" s="93">
        <f t="shared" ref="T104:T135" si="45">O104/I104</f>
        <v>12212.970038482683</v>
      </c>
      <c r="U104" s="93">
        <f>U105</f>
        <v>12442.75</v>
      </c>
    </row>
    <row r="105" spans="1:21" ht="35.25" x14ac:dyDescent="0.5">
      <c r="A105">
        <v>1</v>
      </c>
      <c r="B105" s="95">
        <f>SUBTOTAL(9,$A$16:A105)</f>
        <v>73</v>
      </c>
      <c r="C105" s="97" t="s">
        <v>188</v>
      </c>
      <c r="D105" s="89"/>
      <c r="E105" s="89">
        <v>1970</v>
      </c>
      <c r="F105" s="89" t="s">
        <v>498</v>
      </c>
      <c r="G105" s="89">
        <v>2</v>
      </c>
      <c r="H105" s="89" t="s">
        <v>391</v>
      </c>
      <c r="I105" s="90">
        <v>363.8</v>
      </c>
      <c r="J105" s="90">
        <v>363.8</v>
      </c>
      <c r="K105" s="91">
        <v>8</v>
      </c>
      <c r="L105" s="89" t="s">
        <v>496</v>
      </c>
      <c r="M105" s="89" t="s">
        <v>503</v>
      </c>
      <c r="N105" s="92" t="s">
        <v>504</v>
      </c>
      <c r="O105" s="93">
        <v>4443078.5</v>
      </c>
      <c r="P105" s="93">
        <v>0</v>
      </c>
      <c r="Q105" s="93">
        <v>0</v>
      </c>
      <c r="R105" s="93">
        <v>0</v>
      </c>
      <c r="S105" s="93">
        <f>O105-P105-Q105-R105</f>
        <v>4443078.5</v>
      </c>
      <c r="T105" s="93">
        <f t="shared" si="45"/>
        <v>12212.970038482683</v>
      </c>
      <c r="U105" s="93">
        <v>12442.75</v>
      </c>
    </row>
    <row r="106" spans="1:21" ht="35.25" x14ac:dyDescent="0.5">
      <c r="B106" s="88" t="s">
        <v>196</v>
      </c>
      <c r="C106" s="88"/>
      <c r="D106" s="89" t="s">
        <v>501</v>
      </c>
      <c r="E106" s="89" t="s">
        <v>501</v>
      </c>
      <c r="F106" s="89" t="s">
        <v>501</v>
      </c>
      <c r="G106" s="89" t="s">
        <v>501</v>
      </c>
      <c r="H106" s="89" t="s">
        <v>501</v>
      </c>
      <c r="I106" s="90">
        <f>I107</f>
        <v>1541.1</v>
      </c>
      <c r="J106" s="90">
        <f>J107</f>
        <v>586.9</v>
      </c>
      <c r="K106" s="91">
        <f>K107</f>
        <v>22</v>
      </c>
      <c r="L106" s="89" t="s">
        <v>501</v>
      </c>
      <c r="M106" s="89" t="s">
        <v>501</v>
      </c>
      <c r="N106" s="92" t="s">
        <v>501</v>
      </c>
      <c r="O106" s="93">
        <v>14507526.879999999</v>
      </c>
      <c r="P106" s="93">
        <f t="shared" ref="P106:S106" si="46">P107</f>
        <v>0</v>
      </c>
      <c r="Q106" s="93">
        <f t="shared" si="46"/>
        <v>0</v>
      </c>
      <c r="R106" s="93">
        <f t="shared" si="46"/>
        <v>0</v>
      </c>
      <c r="S106" s="93">
        <f t="shared" si="46"/>
        <v>14507526.879999999</v>
      </c>
      <c r="T106" s="93">
        <f t="shared" si="45"/>
        <v>9413.7478943611713</v>
      </c>
      <c r="U106" s="93">
        <f>U107</f>
        <v>9413.75</v>
      </c>
    </row>
    <row r="107" spans="1:21" ht="35.25" x14ac:dyDescent="0.5">
      <c r="A107">
        <v>1</v>
      </c>
      <c r="B107" s="95">
        <f>SUBTOTAL(9,$A$16:A107)</f>
        <v>74</v>
      </c>
      <c r="C107" s="97" t="s">
        <v>189</v>
      </c>
      <c r="D107" s="89"/>
      <c r="E107" s="89">
        <v>1972</v>
      </c>
      <c r="F107" s="89" t="s">
        <v>498</v>
      </c>
      <c r="G107" s="89">
        <v>2</v>
      </c>
      <c r="H107" s="89" t="s">
        <v>400</v>
      </c>
      <c r="I107" s="90">
        <v>1541.1</v>
      </c>
      <c r="J107" s="90">
        <v>586.9</v>
      </c>
      <c r="K107" s="91">
        <v>22</v>
      </c>
      <c r="L107" s="89" t="s">
        <v>496</v>
      </c>
      <c r="M107" s="89" t="s">
        <v>503</v>
      </c>
      <c r="N107" s="92" t="s">
        <v>504</v>
      </c>
      <c r="O107" s="93">
        <v>14507526.879999999</v>
      </c>
      <c r="P107" s="93">
        <v>0</v>
      </c>
      <c r="Q107" s="93">
        <v>0</v>
      </c>
      <c r="R107" s="93">
        <v>0</v>
      </c>
      <c r="S107" s="93">
        <f>O107-P107-Q107-R107</f>
        <v>14507526.879999999</v>
      </c>
      <c r="T107" s="93">
        <f t="shared" si="45"/>
        <v>9413.7478943611713</v>
      </c>
      <c r="U107" s="93">
        <v>9413.75</v>
      </c>
    </row>
    <row r="108" spans="1:21" ht="35.25" x14ac:dyDescent="0.5">
      <c r="B108" s="88" t="s">
        <v>200</v>
      </c>
      <c r="C108" s="88"/>
      <c r="D108" s="89" t="s">
        <v>501</v>
      </c>
      <c r="E108" s="89" t="s">
        <v>501</v>
      </c>
      <c r="F108" s="89" t="s">
        <v>501</v>
      </c>
      <c r="G108" s="89" t="s">
        <v>501</v>
      </c>
      <c r="H108" s="89" t="s">
        <v>501</v>
      </c>
      <c r="I108" s="90">
        <f>I109</f>
        <v>299.60000000000002</v>
      </c>
      <c r="J108" s="90">
        <f t="shared" ref="J108:K108" si="47">J109</f>
        <v>276.7</v>
      </c>
      <c r="K108" s="91">
        <f t="shared" si="47"/>
        <v>17</v>
      </c>
      <c r="L108" s="89" t="s">
        <v>501</v>
      </c>
      <c r="M108" s="89" t="s">
        <v>501</v>
      </c>
      <c r="N108" s="92" t="s">
        <v>501</v>
      </c>
      <c r="O108" s="93">
        <v>6284201</v>
      </c>
      <c r="P108" s="93">
        <f t="shared" ref="P108:S108" si="48">P109</f>
        <v>0</v>
      </c>
      <c r="Q108" s="93">
        <f t="shared" si="48"/>
        <v>0</v>
      </c>
      <c r="R108" s="93">
        <f t="shared" si="48"/>
        <v>0</v>
      </c>
      <c r="S108" s="93">
        <f t="shared" si="48"/>
        <v>6284201</v>
      </c>
      <c r="T108" s="93">
        <f t="shared" si="45"/>
        <v>20975.303738317754</v>
      </c>
      <c r="U108" s="93">
        <f>U109</f>
        <v>20975.3</v>
      </c>
    </row>
    <row r="109" spans="1:21" ht="35.25" x14ac:dyDescent="0.5">
      <c r="A109">
        <v>1</v>
      </c>
      <c r="B109" s="95">
        <f>SUBTOTAL(9,$A$16:A109)</f>
        <v>75</v>
      </c>
      <c r="C109" s="97" t="s">
        <v>192</v>
      </c>
      <c r="D109" s="89"/>
      <c r="E109" s="89">
        <v>1961</v>
      </c>
      <c r="F109" s="89" t="s">
        <v>498</v>
      </c>
      <c r="G109" s="89">
        <v>2</v>
      </c>
      <c r="H109" s="89" t="s">
        <v>391</v>
      </c>
      <c r="I109" s="90">
        <v>299.60000000000002</v>
      </c>
      <c r="J109" s="90">
        <v>276.7</v>
      </c>
      <c r="K109" s="91">
        <v>17</v>
      </c>
      <c r="L109" s="89" t="s">
        <v>496</v>
      </c>
      <c r="M109" s="89" t="s">
        <v>503</v>
      </c>
      <c r="N109" s="92" t="s">
        <v>504</v>
      </c>
      <c r="O109" s="93">
        <v>6284201</v>
      </c>
      <c r="P109" s="93">
        <v>0</v>
      </c>
      <c r="Q109" s="93">
        <v>0</v>
      </c>
      <c r="R109" s="93">
        <v>0</v>
      </c>
      <c r="S109" s="93">
        <f>O109-P109-Q109-R109</f>
        <v>6284201</v>
      </c>
      <c r="T109" s="93">
        <f t="shared" si="45"/>
        <v>20975.303738317754</v>
      </c>
      <c r="U109" s="93">
        <v>20975.3</v>
      </c>
    </row>
    <row r="110" spans="1:21" ht="35.25" x14ac:dyDescent="0.5">
      <c r="B110" s="88" t="s">
        <v>206</v>
      </c>
      <c r="C110" s="88"/>
      <c r="D110" s="89" t="s">
        <v>501</v>
      </c>
      <c r="E110" s="89" t="s">
        <v>501</v>
      </c>
      <c r="F110" s="89" t="s">
        <v>501</v>
      </c>
      <c r="G110" s="89" t="s">
        <v>501</v>
      </c>
      <c r="H110" s="89" t="s">
        <v>501</v>
      </c>
      <c r="I110" s="90">
        <f>I111</f>
        <v>805.7</v>
      </c>
      <c r="J110" s="90">
        <f t="shared" ref="J110:K110" si="49">J111</f>
        <v>746.1</v>
      </c>
      <c r="K110" s="91">
        <f t="shared" si="49"/>
        <v>30</v>
      </c>
      <c r="L110" s="89" t="s">
        <v>501</v>
      </c>
      <c r="M110" s="89" t="s">
        <v>501</v>
      </c>
      <c r="N110" s="92" t="s">
        <v>501</v>
      </c>
      <c r="O110" s="93">
        <v>7500000</v>
      </c>
      <c r="P110" s="93">
        <f t="shared" ref="P110:S110" si="50">P111</f>
        <v>0</v>
      </c>
      <c r="Q110" s="93">
        <f t="shared" si="50"/>
        <v>0</v>
      </c>
      <c r="R110" s="93">
        <f t="shared" si="50"/>
        <v>0</v>
      </c>
      <c r="S110" s="93">
        <f t="shared" si="50"/>
        <v>7500000</v>
      </c>
      <c r="T110" s="93">
        <f t="shared" si="45"/>
        <v>9308.6756857391083</v>
      </c>
      <c r="U110" s="93">
        <f>U111</f>
        <v>10259.030000000001</v>
      </c>
    </row>
    <row r="111" spans="1:21" ht="35.25" x14ac:dyDescent="0.5">
      <c r="A111">
        <v>1</v>
      </c>
      <c r="B111" s="95">
        <f>SUBTOTAL(9,$A$16:A111)</f>
        <v>76</v>
      </c>
      <c r="C111" s="97" t="s">
        <v>202</v>
      </c>
      <c r="D111" s="89"/>
      <c r="E111" s="89">
        <v>1973</v>
      </c>
      <c r="F111" s="89" t="s">
        <v>498</v>
      </c>
      <c r="G111" s="89">
        <v>2</v>
      </c>
      <c r="H111" s="89" t="s">
        <v>393</v>
      </c>
      <c r="I111" s="90">
        <v>805.7</v>
      </c>
      <c r="J111" s="90">
        <v>746.1</v>
      </c>
      <c r="K111" s="91">
        <v>30</v>
      </c>
      <c r="L111" s="89" t="s">
        <v>496</v>
      </c>
      <c r="M111" s="89" t="s">
        <v>502</v>
      </c>
      <c r="N111" s="92" t="s">
        <v>523</v>
      </c>
      <c r="O111" s="93">
        <v>7500000</v>
      </c>
      <c r="P111" s="93">
        <v>0</v>
      </c>
      <c r="Q111" s="93">
        <v>0</v>
      </c>
      <c r="R111" s="93">
        <v>0</v>
      </c>
      <c r="S111" s="93">
        <f>O111-P111-Q111-R111</f>
        <v>7500000</v>
      </c>
      <c r="T111" s="93">
        <f t="shared" si="45"/>
        <v>9308.6756857391083</v>
      </c>
      <c r="U111" s="93">
        <v>10259.030000000001</v>
      </c>
    </row>
    <row r="112" spans="1:21" ht="35.25" x14ac:dyDescent="0.5">
      <c r="B112" s="88" t="s">
        <v>227</v>
      </c>
      <c r="C112" s="88"/>
      <c r="D112" s="89" t="s">
        <v>501</v>
      </c>
      <c r="E112" s="89" t="s">
        <v>501</v>
      </c>
      <c r="F112" s="89" t="s">
        <v>501</v>
      </c>
      <c r="G112" s="89" t="s">
        <v>501</v>
      </c>
      <c r="H112" s="89" t="s">
        <v>501</v>
      </c>
      <c r="I112" s="90">
        <f>SUM(I113:I115)</f>
        <v>16797.849999999999</v>
      </c>
      <c r="J112" s="90">
        <f t="shared" ref="J112:K112" si="51">SUM(J113:J115)</f>
        <v>10178.560000000001</v>
      </c>
      <c r="K112" s="91">
        <f t="shared" si="51"/>
        <v>531</v>
      </c>
      <c r="L112" s="89" t="s">
        <v>501</v>
      </c>
      <c r="M112" s="89" t="s">
        <v>501</v>
      </c>
      <c r="N112" s="92" t="s">
        <v>501</v>
      </c>
      <c r="O112" s="93">
        <v>36638640.490000002</v>
      </c>
      <c r="P112" s="93">
        <f t="shared" ref="P112:S112" si="52">SUM(P113:P115)</f>
        <v>0</v>
      </c>
      <c r="Q112" s="93">
        <f t="shared" si="52"/>
        <v>0</v>
      </c>
      <c r="R112" s="93">
        <f t="shared" si="52"/>
        <v>0</v>
      </c>
      <c r="S112" s="93">
        <f t="shared" si="52"/>
        <v>36638640.490000002</v>
      </c>
      <c r="T112" s="93">
        <f t="shared" si="45"/>
        <v>2181.150593081853</v>
      </c>
      <c r="U112" s="93">
        <f>MAX(U113:U115)</f>
        <v>5333.01</v>
      </c>
    </row>
    <row r="113" spans="1:21" ht="35.25" x14ac:dyDescent="0.5">
      <c r="A113">
        <v>1</v>
      </c>
      <c r="B113" s="95">
        <f>SUBTOTAL(9,$A$16:A113)</f>
        <v>77</v>
      </c>
      <c r="C113" s="97" t="s">
        <v>210</v>
      </c>
      <c r="D113" s="89"/>
      <c r="E113" s="89">
        <v>1981</v>
      </c>
      <c r="F113" s="89" t="s">
        <v>499</v>
      </c>
      <c r="G113" s="89">
        <v>5</v>
      </c>
      <c r="H113" s="89" t="s">
        <v>395</v>
      </c>
      <c r="I113" s="90">
        <v>3997.88</v>
      </c>
      <c r="J113" s="90">
        <v>3051.48</v>
      </c>
      <c r="K113" s="91">
        <v>156</v>
      </c>
      <c r="L113" s="89" t="s">
        <v>496</v>
      </c>
      <c r="M113" s="89" t="s">
        <v>502</v>
      </c>
      <c r="N113" s="92" t="s">
        <v>526</v>
      </c>
      <c r="O113" s="93">
        <v>11643636.34</v>
      </c>
      <c r="P113" s="93">
        <v>0</v>
      </c>
      <c r="Q113" s="93">
        <v>0</v>
      </c>
      <c r="R113" s="93">
        <v>0</v>
      </c>
      <c r="S113" s="93">
        <f>O113-P113-Q113-R113</f>
        <v>11643636.34</v>
      </c>
      <c r="T113" s="93">
        <f t="shared" si="45"/>
        <v>2912.4526849230092</v>
      </c>
      <c r="U113" s="93">
        <v>2912.45</v>
      </c>
    </row>
    <row r="114" spans="1:21" ht="35.25" x14ac:dyDescent="0.5">
      <c r="A114">
        <v>1</v>
      </c>
      <c r="B114" s="95">
        <f>SUBTOTAL(9,$A$16:A114)</f>
        <v>78</v>
      </c>
      <c r="C114" s="97" t="s">
        <v>211</v>
      </c>
      <c r="D114" s="89"/>
      <c r="E114" s="89">
        <v>1973</v>
      </c>
      <c r="F114" s="89" t="s">
        <v>498</v>
      </c>
      <c r="G114" s="89">
        <v>5</v>
      </c>
      <c r="H114" s="89" t="s">
        <v>397</v>
      </c>
      <c r="I114" s="90">
        <v>7452.9</v>
      </c>
      <c r="J114" s="90">
        <v>3163.8</v>
      </c>
      <c r="K114" s="91">
        <v>186</v>
      </c>
      <c r="L114" s="89" t="s">
        <v>496</v>
      </c>
      <c r="M114" s="89" t="s">
        <v>502</v>
      </c>
      <c r="N114" s="92" t="s">
        <v>527</v>
      </c>
      <c r="O114" s="93">
        <v>21022108.559999999</v>
      </c>
      <c r="P114" s="93">
        <v>0</v>
      </c>
      <c r="Q114" s="93">
        <v>0</v>
      </c>
      <c r="R114" s="93">
        <v>0</v>
      </c>
      <c r="S114" s="93">
        <f>O114-P114-Q114-R114</f>
        <v>21022108.559999999</v>
      </c>
      <c r="T114" s="93">
        <f t="shared" si="45"/>
        <v>2820.6615626132111</v>
      </c>
      <c r="U114" s="93">
        <v>2873.73</v>
      </c>
    </row>
    <row r="115" spans="1:21" ht="35.25" x14ac:dyDescent="0.5">
      <c r="A115">
        <v>1</v>
      </c>
      <c r="B115" s="95">
        <f>SUBTOTAL(9,$A$16:A115)</f>
        <v>79</v>
      </c>
      <c r="C115" s="97" t="s">
        <v>212</v>
      </c>
      <c r="D115" s="89"/>
      <c r="E115" s="89">
        <v>1990</v>
      </c>
      <c r="F115" s="89" t="s">
        <v>498</v>
      </c>
      <c r="G115" s="89">
        <v>5</v>
      </c>
      <c r="H115" s="89" t="s">
        <v>397</v>
      </c>
      <c r="I115" s="90">
        <v>5347.07</v>
      </c>
      <c r="J115" s="90">
        <v>3963.28</v>
      </c>
      <c r="K115" s="91">
        <v>189</v>
      </c>
      <c r="L115" s="89" t="s">
        <v>496</v>
      </c>
      <c r="M115" s="89" t="s">
        <v>502</v>
      </c>
      <c r="N115" s="92" t="s">
        <v>526</v>
      </c>
      <c r="O115" s="93">
        <v>3972895.5900000003</v>
      </c>
      <c r="P115" s="93">
        <v>0</v>
      </c>
      <c r="Q115" s="93">
        <v>0</v>
      </c>
      <c r="R115" s="93">
        <v>0</v>
      </c>
      <c r="S115" s="93">
        <f>O115-P115-Q115-R115</f>
        <v>3972895.5900000003</v>
      </c>
      <c r="T115" s="93">
        <f t="shared" si="45"/>
        <v>743.00422287346169</v>
      </c>
      <c r="U115" s="93">
        <v>5333.01</v>
      </c>
    </row>
    <row r="116" spans="1:21" ht="35.25" x14ac:dyDescent="0.5">
      <c r="B116" s="88" t="s">
        <v>228</v>
      </c>
      <c r="C116" s="88"/>
      <c r="D116" s="89" t="s">
        <v>501</v>
      </c>
      <c r="E116" s="89" t="s">
        <v>501</v>
      </c>
      <c r="F116" s="89" t="s">
        <v>501</v>
      </c>
      <c r="G116" s="89" t="s">
        <v>501</v>
      </c>
      <c r="H116" s="89" t="s">
        <v>501</v>
      </c>
      <c r="I116" s="90">
        <f>I117</f>
        <v>552</v>
      </c>
      <c r="J116" s="90">
        <f t="shared" ref="J116:K116" si="53">J117</f>
        <v>313</v>
      </c>
      <c r="K116" s="91">
        <f t="shared" si="53"/>
        <v>12</v>
      </c>
      <c r="L116" s="89" t="s">
        <v>501</v>
      </c>
      <c r="M116" s="89" t="s">
        <v>501</v>
      </c>
      <c r="N116" s="92" t="s">
        <v>501</v>
      </c>
      <c r="O116" s="93">
        <v>7108925.5999999996</v>
      </c>
      <c r="P116" s="93">
        <f t="shared" ref="P116:S116" si="54">P117</f>
        <v>0</v>
      </c>
      <c r="Q116" s="93">
        <f t="shared" si="54"/>
        <v>0</v>
      </c>
      <c r="R116" s="93">
        <f t="shared" si="54"/>
        <v>0</v>
      </c>
      <c r="S116" s="93">
        <f t="shared" si="54"/>
        <v>7108925.5999999996</v>
      </c>
      <c r="T116" s="93">
        <f t="shared" si="45"/>
        <v>12878.488405797101</v>
      </c>
      <c r="U116" s="93">
        <f>U117</f>
        <v>13120.79</v>
      </c>
    </row>
    <row r="117" spans="1:21" ht="35.25" x14ac:dyDescent="0.5">
      <c r="A117">
        <v>1</v>
      </c>
      <c r="B117" s="95">
        <f>SUBTOTAL(9,$A$16:A117)</f>
        <v>80</v>
      </c>
      <c r="C117" s="97" t="s">
        <v>213</v>
      </c>
      <c r="D117" s="89"/>
      <c r="E117" s="89">
        <v>1986</v>
      </c>
      <c r="F117" s="89" t="s">
        <v>498</v>
      </c>
      <c r="G117" s="89">
        <v>2</v>
      </c>
      <c r="H117" s="89" t="s">
        <v>393</v>
      </c>
      <c r="I117" s="90">
        <v>552</v>
      </c>
      <c r="J117" s="90">
        <v>313</v>
      </c>
      <c r="K117" s="91">
        <v>12</v>
      </c>
      <c r="L117" s="89" t="s">
        <v>496</v>
      </c>
      <c r="M117" s="89" t="s">
        <v>502</v>
      </c>
      <c r="N117" s="92" t="s">
        <v>528</v>
      </c>
      <c r="O117" s="93">
        <v>7108925.5999999996</v>
      </c>
      <c r="P117" s="93">
        <v>0</v>
      </c>
      <c r="Q117" s="93">
        <v>0</v>
      </c>
      <c r="R117" s="93">
        <v>0</v>
      </c>
      <c r="S117" s="93">
        <f>O117-P117-Q117-R117</f>
        <v>7108925.5999999996</v>
      </c>
      <c r="T117" s="93">
        <f t="shared" si="45"/>
        <v>12878.488405797101</v>
      </c>
      <c r="U117" s="93">
        <v>13120.79</v>
      </c>
    </row>
    <row r="118" spans="1:21" ht="35.25" x14ac:dyDescent="0.5">
      <c r="B118" s="88" t="s">
        <v>229</v>
      </c>
      <c r="C118" s="88"/>
      <c r="D118" s="89" t="s">
        <v>501</v>
      </c>
      <c r="E118" s="89" t="s">
        <v>501</v>
      </c>
      <c r="F118" s="89" t="s">
        <v>501</v>
      </c>
      <c r="G118" s="89" t="s">
        <v>501</v>
      </c>
      <c r="H118" s="89" t="s">
        <v>501</v>
      </c>
      <c r="I118" s="90">
        <f>I119</f>
        <v>1215.0999999999999</v>
      </c>
      <c r="J118" s="90">
        <f>J119</f>
        <v>1115.5999999999999</v>
      </c>
      <c r="K118" s="91">
        <f>K119</f>
        <v>24</v>
      </c>
      <c r="L118" s="89" t="s">
        <v>501</v>
      </c>
      <c r="M118" s="89" t="s">
        <v>501</v>
      </c>
      <c r="N118" s="92" t="s">
        <v>501</v>
      </c>
      <c r="O118" s="93">
        <v>15119161.41</v>
      </c>
      <c r="P118" s="93">
        <f t="shared" ref="P118:S118" si="55">P119</f>
        <v>0</v>
      </c>
      <c r="Q118" s="93">
        <f t="shared" si="55"/>
        <v>0</v>
      </c>
      <c r="R118" s="93">
        <f t="shared" si="55"/>
        <v>0</v>
      </c>
      <c r="S118" s="93">
        <f t="shared" si="55"/>
        <v>15119161.41</v>
      </c>
      <c r="T118" s="93">
        <f t="shared" si="45"/>
        <v>12442.7301538968</v>
      </c>
      <c r="U118" s="93">
        <f>U119</f>
        <v>12676.83</v>
      </c>
    </row>
    <row r="119" spans="1:21" ht="35.25" x14ac:dyDescent="0.5">
      <c r="A119">
        <v>1</v>
      </c>
      <c r="B119" s="95">
        <f>SUBTOTAL(9,$A$16:A119)</f>
        <v>81</v>
      </c>
      <c r="C119" s="97" t="s">
        <v>214</v>
      </c>
      <c r="D119" s="89"/>
      <c r="E119" s="89">
        <v>1980</v>
      </c>
      <c r="F119" s="89" t="s">
        <v>498</v>
      </c>
      <c r="G119" s="89">
        <v>2</v>
      </c>
      <c r="H119" s="89" t="s">
        <v>395</v>
      </c>
      <c r="I119" s="90">
        <v>1215.0999999999999</v>
      </c>
      <c r="J119" s="90">
        <v>1115.5999999999999</v>
      </c>
      <c r="K119" s="91">
        <v>24</v>
      </c>
      <c r="L119" s="89" t="s">
        <v>496</v>
      </c>
      <c r="M119" s="89" t="s">
        <v>503</v>
      </c>
      <c r="N119" s="92" t="s">
        <v>504</v>
      </c>
      <c r="O119" s="93">
        <v>15119161.41</v>
      </c>
      <c r="P119" s="93">
        <v>0</v>
      </c>
      <c r="Q119" s="93">
        <v>0</v>
      </c>
      <c r="R119" s="93">
        <v>0</v>
      </c>
      <c r="S119" s="93">
        <f>O119-P119-Q119-R119</f>
        <v>15119161.41</v>
      </c>
      <c r="T119" s="93">
        <f t="shared" si="45"/>
        <v>12442.7301538968</v>
      </c>
      <c r="U119" s="93">
        <v>12676.83</v>
      </c>
    </row>
    <row r="120" spans="1:21" ht="35.25" x14ac:dyDescent="0.5">
      <c r="B120" s="88" t="s">
        <v>243</v>
      </c>
      <c r="C120" s="88"/>
      <c r="D120" s="89" t="s">
        <v>501</v>
      </c>
      <c r="E120" s="89" t="s">
        <v>501</v>
      </c>
      <c r="F120" s="89" t="s">
        <v>501</v>
      </c>
      <c r="G120" s="89" t="s">
        <v>501</v>
      </c>
      <c r="H120" s="89" t="s">
        <v>501</v>
      </c>
      <c r="I120" s="90">
        <f>I121</f>
        <v>3633.7</v>
      </c>
      <c r="J120" s="90">
        <f t="shared" ref="J120:K120" si="56">J121</f>
        <v>3113.6</v>
      </c>
      <c r="K120" s="91">
        <f t="shared" si="56"/>
        <v>60</v>
      </c>
      <c r="L120" s="89" t="s">
        <v>501</v>
      </c>
      <c r="M120" s="89" t="s">
        <v>501</v>
      </c>
      <c r="N120" s="92" t="s">
        <v>501</v>
      </c>
      <c r="O120" s="93">
        <v>11769348.5</v>
      </c>
      <c r="P120" s="93">
        <f t="shared" ref="P120:S120" si="57">P121</f>
        <v>0</v>
      </c>
      <c r="Q120" s="93">
        <f t="shared" si="57"/>
        <v>0</v>
      </c>
      <c r="R120" s="93">
        <f t="shared" si="57"/>
        <v>0</v>
      </c>
      <c r="S120" s="93">
        <f t="shared" si="57"/>
        <v>11769348.5</v>
      </c>
      <c r="T120" s="93">
        <f t="shared" si="45"/>
        <v>3238.9433635137739</v>
      </c>
      <c r="U120" s="93">
        <f>U121</f>
        <v>3238.94</v>
      </c>
    </row>
    <row r="121" spans="1:21" ht="35.25" x14ac:dyDescent="0.5">
      <c r="A121">
        <v>1</v>
      </c>
      <c r="B121" s="95">
        <f>SUBTOTAL(9,$A$16:A121)</f>
        <v>82</v>
      </c>
      <c r="C121" s="97" t="s">
        <v>233</v>
      </c>
      <c r="D121" s="89"/>
      <c r="E121" s="89">
        <v>1984</v>
      </c>
      <c r="F121" s="89" t="s">
        <v>499</v>
      </c>
      <c r="G121" s="89">
        <v>5</v>
      </c>
      <c r="H121" s="89" t="s">
        <v>395</v>
      </c>
      <c r="I121" s="90">
        <v>3633.7</v>
      </c>
      <c r="J121" s="90">
        <v>3113.6</v>
      </c>
      <c r="K121" s="91">
        <v>60</v>
      </c>
      <c r="L121" s="89" t="s">
        <v>496</v>
      </c>
      <c r="M121" s="89" t="s">
        <v>502</v>
      </c>
      <c r="N121" s="92" t="s">
        <v>512</v>
      </c>
      <c r="O121" s="93">
        <v>11769348.5</v>
      </c>
      <c r="P121" s="93">
        <v>0</v>
      </c>
      <c r="Q121" s="93">
        <v>0</v>
      </c>
      <c r="R121" s="93">
        <v>0</v>
      </c>
      <c r="S121" s="93">
        <f>O121-P121-Q121-R121</f>
        <v>11769348.5</v>
      </c>
      <c r="T121" s="93">
        <f t="shared" si="45"/>
        <v>3238.9433635137739</v>
      </c>
      <c r="U121" s="93">
        <v>3238.94</v>
      </c>
    </row>
    <row r="122" spans="1:21" ht="35.25" x14ac:dyDescent="0.5">
      <c r="B122" s="88" t="s">
        <v>245</v>
      </c>
      <c r="C122" s="88"/>
      <c r="D122" s="89" t="s">
        <v>501</v>
      </c>
      <c r="E122" s="89" t="s">
        <v>501</v>
      </c>
      <c r="F122" s="89" t="s">
        <v>501</v>
      </c>
      <c r="G122" s="89" t="s">
        <v>501</v>
      </c>
      <c r="H122" s="89" t="s">
        <v>501</v>
      </c>
      <c r="I122" s="90">
        <f>SUM(I123:I124)</f>
        <v>2261.8000000000002</v>
      </c>
      <c r="J122" s="90">
        <f t="shared" ref="J122:K122" si="58">SUM(J123:J124)</f>
        <v>1830.8</v>
      </c>
      <c r="K122" s="91">
        <f t="shared" si="58"/>
        <v>34</v>
      </c>
      <c r="L122" s="89" t="s">
        <v>501</v>
      </c>
      <c r="M122" s="89" t="s">
        <v>501</v>
      </c>
      <c r="N122" s="92" t="s">
        <v>501</v>
      </c>
      <c r="O122" s="93">
        <v>17734230.469999999</v>
      </c>
      <c r="P122" s="93">
        <f t="shared" ref="P122:S122" si="59">SUM(P123:P124)</f>
        <v>0</v>
      </c>
      <c r="Q122" s="93">
        <f t="shared" si="59"/>
        <v>0</v>
      </c>
      <c r="R122" s="93">
        <f t="shared" si="59"/>
        <v>0</v>
      </c>
      <c r="S122" s="93">
        <f t="shared" si="59"/>
        <v>17734230.469999999</v>
      </c>
      <c r="T122" s="93">
        <f t="shared" si="45"/>
        <v>7840.7597798213801</v>
      </c>
      <c r="U122" s="93">
        <f>MAX(U123:U124)</f>
        <v>9932.1200000000008</v>
      </c>
    </row>
    <row r="123" spans="1:21" ht="35.25" x14ac:dyDescent="0.5">
      <c r="A123">
        <v>1</v>
      </c>
      <c r="B123" s="95">
        <f>SUBTOTAL(9,$A$16:A123)</f>
        <v>83</v>
      </c>
      <c r="C123" s="97" t="s">
        <v>234</v>
      </c>
      <c r="D123" s="89"/>
      <c r="E123" s="89">
        <v>1964</v>
      </c>
      <c r="F123" s="89" t="s">
        <v>498</v>
      </c>
      <c r="G123" s="89">
        <v>2</v>
      </c>
      <c r="H123" s="89" t="s">
        <v>393</v>
      </c>
      <c r="I123" s="90">
        <v>419.3</v>
      </c>
      <c r="J123" s="90">
        <v>312.3</v>
      </c>
      <c r="K123" s="91">
        <v>8</v>
      </c>
      <c r="L123" s="89" t="s">
        <v>496</v>
      </c>
      <c r="M123" s="89" t="s">
        <v>502</v>
      </c>
      <c r="N123" s="92" t="s">
        <v>512</v>
      </c>
      <c r="O123" s="93">
        <v>4087632.2199999997</v>
      </c>
      <c r="P123" s="93">
        <v>0</v>
      </c>
      <c r="Q123" s="93">
        <v>0</v>
      </c>
      <c r="R123" s="93">
        <v>0</v>
      </c>
      <c r="S123" s="93">
        <f>O123-P123-Q123-R123</f>
        <v>4087632.2199999997</v>
      </c>
      <c r="T123" s="93">
        <f t="shared" si="45"/>
        <v>9748.7055091819693</v>
      </c>
      <c r="U123" s="93">
        <v>9932.1200000000008</v>
      </c>
    </row>
    <row r="124" spans="1:21" ht="35.25" x14ac:dyDescent="0.5">
      <c r="A124">
        <v>1</v>
      </c>
      <c r="B124" s="95">
        <f>SUBTOTAL(9,$A$16:A124)</f>
        <v>84</v>
      </c>
      <c r="C124" s="97" t="s">
        <v>235</v>
      </c>
      <c r="D124" s="89"/>
      <c r="E124" s="89">
        <v>1990</v>
      </c>
      <c r="F124" s="89" t="s">
        <v>498</v>
      </c>
      <c r="G124" s="89">
        <v>3</v>
      </c>
      <c r="H124" s="89" t="s">
        <v>400</v>
      </c>
      <c r="I124" s="90">
        <v>1842.5</v>
      </c>
      <c r="J124" s="90">
        <v>1518.5</v>
      </c>
      <c r="K124" s="91">
        <v>26</v>
      </c>
      <c r="L124" s="89" t="s">
        <v>496</v>
      </c>
      <c r="M124" s="89" t="s">
        <v>502</v>
      </c>
      <c r="N124" s="92" t="s">
        <v>512</v>
      </c>
      <c r="O124" s="93">
        <v>13646598.25</v>
      </c>
      <c r="P124" s="93">
        <v>0</v>
      </c>
      <c r="Q124" s="93">
        <v>0</v>
      </c>
      <c r="R124" s="93">
        <v>0</v>
      </c>
      <c r="S124" s="93">
        <f>O124-P124-Q124-R124</f>
        <v>13646598.25</v>
      </c>
      <c r="T124" s="93">
        <f t="shared" si="45"/>
        <v>7406.5662143826321</v>
      </c>
      <c r="U124" s="93">
        <v>7545.92</v>
      </c>
    </row>
    <row r="125" spans="1:21" ht="35.25" x14ac:dyDescent="0.5">
      <c r="B125" s="88" t="s">
        <v>244</v>
      </c>
      <c r="C125" s="88"/>
      <c r="D125" s="89" t="s">
        <v>501</v>
      </c>
      <c r="E125" s="89" t="s">
        <v>501</v>
      </c>
      <c r="F125" s="89" t="s">
        <v>501</v>
      </c>
      <c r="G125" s="89" t="s">
        <v>501</v>
      </c>
      <c r="H125" s="89" t="s">
        <v>501</v>
      </c>
      <c r="I125" s="90">
        <f>I126</f>
        <v>1105.5999999999999</v>
      </c>
      <c r="J125" s="90">
        <f>J126</f>
        <v>729.4</v>
      </c>
      <c r="K125" s="91">
        <f>K126</f>
        <v>42</v>
      </c>
      <c r="L125" s="89" t="s">
        <v>501</v>
      </c>
      <c r="M125" s="89" t="s">
        <v>501</v>
      </c>
      <c r="N125" s="92" t="s">
        <v>501</v>
      </c>
      <c r="O125" s="93">
        <v>7244741.9800000004</v>
      </c>
      <c r="P125" s="93">
        <f t="shared" ref="P125:S125" si="60">P126</f>
        <v>0</v>
      </c>
      <c r="Q125" s="93">
        <f t="shared" si="60"/>
        <v>0</v>
      </c>
      <c r="R125" s="93">
        <f t="shared" si="60"/>
        <v>0</v>
      </c>
      <c r="S125" s="93">
        <f t="shared" si="60"/>
        <v>7244741.9800000004</v>
      </c>
      <c r="T125" s="93">
        <f t="shared" si="45"/>
        <v>6552.7695188133148</v>
      </c>
      <c r="U125" s="93">
        <f>U126</f>
        <v>6552.77</v>
      </c>
    </row>
    <row r="126" spans="1:21" ht="35.25" x14ac:dyDescent="0.5">
      <c r="A126">
        <v>1</v>
      </c>
      <c r="B126" s="95">
        <f>SUBTOTAL(9,$A$16:A126)</f>
        <v>85</v>
      </c>
      <c r="C126" s="97" t="s">
        <v>236</v>
      </c>
      <c r="D126" s="89"/>
      <c r="E126" s="89">
        <v>1975</v>
      </c>
      <c r="F126" s="89" t="s">
        <v>498</v>
      </c>
      <c r="G126" s="89">
        <v>2</v>
      </c>
      <c r="H126" s="89" t="s">
        <v>393</v>
      </c>
      <c r="I126" s="90">
        <v>1105.5999999999999</v>
      </c>
      <c r="J126" s="90">
        <v>729.4</v>
      </c>
      <c r="K126" s="91">
        <v>42</v>
      </c>
      <c r="L126" s="89" t="s">
        <v>496</v>
      </c>
      <c r="M126" s="89" t="s">
        <v>502</v>
      </c>
      <c r="N126" s="92" t="s">
        <v>531</v>
      </c>
      <c r="O126" s="93">
        <v>7244741.9800000004</v>
      </c>
      <c r="P126" s="93">
        <v>0</v>
      </c>
      <c r="Q126" s="93">
        <v>0</v>
      </c>
      <c r="R126" s="93">
        <v>0</v>
      </c>
      <c r="S126" s="93">
        <f>O126-P126-Q126-R126</f>
        <v>7244741.9800000004</v>
      </c>
      <c r="T126" s="93">
        <f t="shared" si="45"/>
        <v>6552.7695188133148</v>
      </c>
      <c r="U126" s="93">
        <v>6552.77</v>
      </c>
    </row>
    <row r="127" spans="1:21" ht="35.25" x14ac:dyDescent="0.5">
      <c r="B127" s="88" t="s">
        <v>249</v>
      </c>
      <c r="C127" s="88"/>
      <c r="D127" s="89" t="s">
        <v>501</v>
      </c>
      <c r="E127" s="89" t="s">
        <v>501</v>
      </c>
      <c r="F127" s="89" t="s">
        <v>501</v>
      </c>
      <c r="G127" s="89" t="s">
        <v>501</v>
      </c>
      <c r="H127" s="89" t="s">
        <v>501</v>
      </c>
      <c r="I127" s="90">
        <f>I128+I129</f>
        <v>1260.6000000000001</v>
      </c>
      <c r="J127" s="90">
        <f t="shared" ref="J127:K127" si="61">J128+J129</f>
        <v>1046</v>
      </c>
      <c r="K127" s="91">
        <f t="shared" si="61"/>
        <v>54</v>
      </c>
      <c r="L127" s="89" t="s">
        <v>501</v>
      </c>
      <c r="M127" s="89" t="s">
        <v>501</v>
      </c>
      <c r="N127" s="92" t="s">
        <v>501</v>
      </c>
      <c r="O127" s="93">
        <v>16715974.660000002</v>
      </c>
      <c r="P127" s="93">
        <f t="shared" ref="P127:S127" si="62">P128+P129</f>
        <v>0</v>
      </c>
      <c r="Q127" s="93">
        <f t="shared" si="62"/>
        <v>0</v>
      </c>
      <c r="R127" s="93">
        <f t="shared" si="62"/>
        <v>0</v>
      </c>
      <c r="S127" s="93">
        <f t="shared" si="62"/>
        <v>16715974.660000002</v>
      </c>
      <c r="T127" s="93">
        <f t="shared" si="45"/>
        <v>13260.332111692846</v>
      </c>
      <c r="U127" s="93">
        <f>MAX(U128:U129)</f>
        <v>13839.01</v>
      </c>
    </row>
    <row r="128" spans="1:21" ht="35.25" x14ac:dyDescent="0.5">
      <c r="A128">
        <v>1</v>
      </c>
      <c r="B128" s="95">
        <f>SUBTOTAL(9,$A$16:A128)</f>
        <v>86</v>
      </c>
      <c r="C128" s="97" t="s">
        <v>250</v>
      </c>
      <c r="D128" s="89"/>
      <c r="E128" s="89">
        <v>1956</v>
      </c>
      <c r="F128" s="89" t="s">
        <v>498</v>
      </c>
      <c r="G128" s="89">
        <v>2</v>
      </c>
      <c r="H128" s="89">
        <v>2</v>
      </c>
      <c r="I128" s="90">
        <v>1010.2</v>
      </c>
      <c r="J128" s="90">
        <v>894.8</v>
      </c>
      <c r="K128" s="91">
        <v>33</v>
      </c>
      <c r="L128" s="89" t="s">
        <v>496</v>
      </c>
      <c r="M128" s="89" t="s">
        <v>503</v>
      </c>
      <c r="N128" s="92" t="s">
        <v>504</v>
      </c>
      <c r="O128" s="93">
        <v>13250686.680000002</v>
      </c>
      <c r="P128" s="93">
        <v>0</v>
      </c>
      <c r="Q128" s="93">
        <v>0</v>
      </c>
      <c r="R128" s="93">
        <v>0</v>
      </c>
      <c r="S128" s="93">
        <f>O128-P128-Q128-R128</f>
        <v>13250686.680000002</v>
      </c>
      <c r="T128" s="93">
        <f t="shared" si="45"/>
        <v>13116.894357552961</v>
      </c>
      <c r="U128" s="93">
        <v>13116.89</v>
      </c>
    </row>
    <row r="129" spans="1:21" ht="35.25" x14ac:dyDescent="0.5">
      <c r="A129">
        <v>1</v>
      </c>
      <c r="B129" s="95">
        <f>SUBTOTAL(9,$A$16:A129)</f>
        <v>87</v>
      </c>
      <c r="C129" s="97" t="s">
        <v>251</v>
      </c>
      <c r="D129" s="89"/>
      <c r="E129" s="89">
        <v>1962</v>
      </c>
      <c r="F129" s="89" t="s">
        <v>498</v>
      </c>
      <c r="G129" s="89">
        <v>2</v>
      </c>
      <c r="H129" s="89">
        <v>1</v>
      </c>
      <c r="I129" s="90">
        <v>250.4</v>
      </c>
      <c r="J129" s="90">
        <v>151.19999999999999</v>
      </c>
      <c r="K129" s="91">
        <v>21</v>
      </c>
      <c r="L129" s="89" t="s">
        <v>496</v>
      </c>
      <c r="M129" s="89" t="s">
        <v>503</v>
      </c>
      <c r="N129" s="92" t="s">
        <v>504</v>
      </c>
      <c r="O129" s="93">
        <v>3465287.98</v>
      </c>
      <c r="P129" s="93">
        <v>0</v>
      </c>
      <c r="Q129" s="93">
        <v>0</v>
      </c>
      <c r="R129" s="93">
        <v>0</v>
      </c>
      <c r="S129" s="93">
        <f>O129-P129-Q129-R129</f>
        <v>3465287.98</v>
      </c>
      <c r="T129" s="93">
        <f t="shared" si="45"/>
        <v>13839.009504792331</v>
      </c>
      <c r="U129" s="93">
        <v>13839.01</v>
      </c>
    </row>
    <row r="130" spans="1:21" ht="35.25" x14ac:dyDescent="0.5">
      <c r="B130" s="88" t="s">
        <v>267</v>
      </c>
      <c r="C130" s="88"/>
      <c r="D130" s="89" t="s">
        <v>501</v>
      </c>
      <c r="E130" s="89" t="s">
        <v>501</v>
      </c>
      <c r="F130" s="89" t="s">
        <v>501</v>
      </c>
      <c r="G130" s="89" t="s">
        <v>501</v>
      </c>
      <c r="H130" s="89" t="s">
        <v>501</v>
      </c>
      <c r="I130" s="90">
        <f>I131+I132</f>
        <v>3320.7</v>
      </c>
      <c r="J130" s="90">
        <f t="shared" ref="J130:K130" si="63">J131+J132</f>
        <v>2684.9</v>
      </c>
      <c r="K130" s="91">
        <f t="shared" si="63"/>
        <v>85</v>
      </c>
      <c r="L130" s="89" t="s">
        <v>501</v>
      </c>
      <c r="M130" s="89" t="s">
        <v>501</v>
      </c>
      <c r="N130" s="92" t="s">
        <v>501</v>
      </c>
      <c r="O130" s="93">
        <v>14933250.42</v>
      </c>
      <c r="P130" s="93">
        <f t="shared" ref="P130:S130" si="64">P131+P132</f>
        <v>0</v>
      </c>
      <c r="Q130" s="93">
        <f t="shared" si="64"/>
        <v>0</v>
      </c>
      <c r="R130" s="93">
        <f t="shared" si="64"/>
        <v>0</v>
      </c>
      <c r="S130" s="93">
        <f t="shared" si="64"/>
        <v>14933250.42</v>
      </c>
      <c r="T130" s="93">
        <f t="shared" si="45"/>
        <v>4497.0188273556787</v>
      </c>
      <c r="U130" s="93">
        <f>MAX(U131:U132)</f>
        <v>10468.64</v>
      </c>
    </row>
    <row r="131" spans="1:21" ht="35.25" x14ac:dyDescent="0.5">
      <c r="A131">
        <v>1</v>
      </c>
      <c r="B131" s="95">
        <f>SUBTOTAL(9,$A$16:A131)</f>
        <v>88</v>
      </c>
      <c r="C131" s="97" t="s">
        <v>262</v>
      </c>
      <c r="D131" s="89"/>
      <c r="E131" s="89">
        <v>1998</v>
      </c>
      <c r="F131" s="89" t="s">
        <v>498</v>
      </c>
      <c r="G131" s="89">
        <v>5</v>
      </c>
      <c r="H131" s="89">
        <v>2</v>
      </c>
      <c r="I131" s="90">
        <v>2355.6999999999998</v>
      </c>
      <c r="J131" s="90">
        <v>1809.7</v>
      </c>
      <c r="K131" s="91">
        <v>47</v>
      </c>
      <c r="L131" s="89" t="s">
        <v>496</v>
      </c>
      <c r="M131" s="89" t="s">
        <v>505</v>
      </c>
      <c r="N131" s="92" t="s">
        <v>532</v>
      </c>
      <c r="O131" s="93">
        <v>7367950.4199999999</v>
      </c>
      <c r="P131" s="93">
        <v>0</v>
      </c>
      <c r="Q131" s="93">
        <v>0</v>
      </c>
      <c r="R131" s="93">
        <v>0</v>
      </c>
      <c r="S131" s="93">
        <f>O131-P131-Q131-R131</f>
        <v>7367950.4199999999</v>
      </c>
      <c r="T131" s="93">
        <f t="shared" si="45"/>
        <v>3127.7116865475232</v>
      </c>
      <c r="U131" s="93">
        <v>3294.14</v>
      </c>
    </row>
    <row r="132" spans="1:21" ht="35.25" x14ac:dyDescent="0.5">
      <c r="A132">
        <v>1</v>
      </c>
      <c r="B132" s="95">
        <f>SUBTOTAL(9,$A$16:A132)</f>
        <v>89</v>
      </c>
      <c r="C132" s="97" t="s">
        <v>263</v>
      </c>
      <c r="D132" s="89"/>
      <c r="E132" s="89">
        <v>1982</v>
      </c>
      <c r="F132" s="89" t="s">
        <v>498</v>
      </c>
      <c r="G132" s="89">
        <v>2</v>
      </c>
      <c r="H132" s="89" t="s">
        <v>400</v>
      </c>
      <c r="I132" s="90">
        <v>965</v>
      </c>
      <c r="J132" s="90">
        <v>875.2</v>
      </c>
      <c r="K132" s="91">
        <v>38</v>
      </c>
      <c r="L132" s="89" t="s">
        <v>496</v>
      </c>
      <c r="M132" s="89" t="s">
        <v>503</v>
      </c>
      <c r="N132" s="92" t="s">
        <v>504</v>
      </c>
      <c r="O132" s="93">
        <v>7565300</v>
      </c>
      <c r="P132" s="93">
        <v>0</v>
      </c>
      <c r="Q132" s="93">
        <v>0</v>
      </c>
      <c r="R132" s="93">
        <v>0</v>
      </c>
      <c r="S132" s="93">
        <f>O132-P132-Q132-R132</f>
        <v>7565300</v>
      </c>
      <c r="T132" s="93">
        <f t="shared" si="45"/>
        <v>7839.6891191709847</v>
      </c>
      <c r="U132" s="93">
        <v>10468.64</v>
      </c>
    </row>
    <row r="133" spans="1:21" ht="35.25" x14ac:dyDescent="0.5">
      <c r="B133" s="98" t="s">
        <v>336</v>
      </c>
      <c r="C133" s="98"/>
      <c r="D133" s="89" t="s">
        <v>501</v>
      </c>
      <c r="E133" s="89" t="s">
        <v>501</v>
      </c>
      <c r="F133" s="89" t="s">
        <v>501</v>
      </c>
      <c r="G133" s="89" t="s">
        <v>501</v>
      </c>
      <c r="H133" s="89" t="s">
        <v>501</v>
      </c>
      <c r="I133" s="90">
        <f>I134</f>
        <v>658.1</v>
      </c>
      <c r="J133" s="90">
        <f t="shared" ref="J133:K133" si="65">J134</f>
        <v>608.9</v>
      </c>
      <c r="K133" s="91">
        <f t="shared" si="65"/>
        <v>38</v>
      </c>
      <c r="L133" s="89" t="s">
        <v>501</v>
      </c>
      <c r="M133" s="89" t="s">
        <v>501</v>
      </c>
      <c r="N133" s="92" t="s">
        <v>501</v>
      </c>
      <c r="O133" s="93">
        <v>6091733.4900000002</v>
      </c>
      <c r="P133" s="93">
        <f t="shared" ref="P133:S133" si="66">P134</f>
        <v>0</v>
      </c>
      <c r="Q133" s="93">
        <f t="shared" si="66"/>
        <v>0</v>
      </c>
      <c r="R133" s="93">
        <f t="shared" si="66"/>
        <v>0</v>
      </c>
      <c r="S133" s="93">
        <f t="shared" si="66"/>
        <v>6091733.4900000002</v>
      </c>
      <c r="T133" s="93">
        <f t="shared" si="45"/>
        <v>9256.5468621790005</v>
      </c>
      <c r="U133" s="93">
        <f>U134</f>
        <v>12933.35</v>
      </c>
    </row>
    <row r="134" spans="1:21" ht="35.25" x14ac:dyDescent="0.5">
      <c r="A134">
        <v>1</v>
      </c>
      <c r="B134" s="95">
        <f>SUBTOTAL(9,$A$16:A134)</f>
        <v>90</v>
      </c>
      <c r="C134" s="97" t="s">
        <v>337</v>
      </c>
      <c r="D134" s="89"/>
      <c r="E134" s="89">
        <v>1967</v>
      </c>
      <c r="F134" s="89" t="s">
        <v>498</v>
      </c>
      <c r="G134" s="89">
        <v>2</v>
      </c>
      <c r="H134" s="89" t="s">
        <v>393</v>
      </c>
      <c r="I134" s="90">
        <v>658.1</v>
      </c>
      <c r="J134" s="90">
        <v>608.9</v>
      </c>
      <c r="K134" s="91">
        <v>38</v>
      </c>
      <c r="L134" s="89" t="s">
        <v>496</v>
      </c>
      <c r="M134" s="89" t="s">
        <v>503</v>
      </c>
      <c r="N134" s="92" t="s">
        <v>504</v>
      </c>
      <c r="O134" s="93">
        <v>6091733.4900000002</v>
      </c>
      <c r="P134" s="93">
        <v>0</v>
      </c>
      <c r="Q134" s="93">
        <v>0</v>
      </c>
      <c r="R134" s="93">
        <v>0</v>
      </c>
      <c r="S134" s="93">
        <f>O134-P134-Q134-R134</f>
        <v>6091733.4900000002</v>
      </c>
      <c r="T134" s="93">
        <f t="shared" si="45"/>
        <v>9256.5468621790005</v>
      </c>
      <c r="U134" s="93">
        <v>12933.35</v>
      </c>
    </row>
    <row r="135" spans="1:21" ht="35.25" x14ac:dyDescent="0.5">
      <c r="B135" s="98" t="s">
        <v>338</v>
      </c>
      <c r="C135" s="98"/>
      <c r="D135" s="89" t="s">
        <v>501</v>
      </c>
      <c r="E135" s="89" t="s">
        <v>501</v>
      </c>
      <c r="F135" s="89" t="s">
        <v>501</v>
      </c>
      <c r="G135" s="89" t="s">
        <v>501</v>
      </c>
      <c r="H135" s="89" t="s">
        <v>501</v>
      </c>
      <c r="I135" s="90">
        <f>SUM(I136:I137)</f>
        <v>2319.5</v>
      </c>
      <c r="J135" s="90">
        <f t="shared" ref="J135:K135" si="67">SUM(J136:J137)</f>
        <v>1399.8000000000002</v>
      </c>
      <c r="K135" s="91">
        <f t="shared" si="67"/>
        <v>112</v>
      </c>
      <c r="L135" s="89" t="s">
        <v>501</v>
      </c>
      <c r="M135" s="89" t="s">
        <v>501</v>
      </c>
      <c r="N135" s="92" t="s">
        <v>501</v>
      </c>
      <c r="O135" s="93">
        <v>23182132.890000001</v>
      </c>
      <c r="P135" s="93">
        <f t="shared" ref="P135:S135" si="68">SUM(P136:P137)</f>
        <v>0</v>
      </c>
      <c r="Q135" s="93">
        <f t="shared" si="68"/>
        <v>0</v>
      </c>
      <c r="R135" s="93">
        <f t="shared" si="68"/>
        <v>0</v>
      </c>
      <c r="S135" s="93">
        <f t="shared" si="68"/>
        <v>23182132.890000001</v>
      </c>
      <c r="T135" s="93">
        <f t="shared" si="45"/>
        <v>9994.45263634404</v>
      </c>
      <c r="U135" s="93">
        <f>MAX(U136:U137)</f>
        <v>16721.310000000001</v>
      </c>
    </row>
    <row r="136" spans="1:21" ht="35.25" x14ac:dyDescent="0.5">
      <c r="A136">
        <v>1</v>
      </c>
      <c r="B136" s="95">
        <f>SUBTOTAL(9,$A$16:A136)</f>
        <v>91</v>
      </c>
      <c r="C136" s="97" t="s">
        <v>339</v>
      </c>
      <c r="D136" s="89"/>
      <c r="E136" s="89">
        <v>1973</v>
      </c>
      <c r="F136" s="89" t="s">
        <v>498</v>
      </c>
      <c r="G136" s="89">
        <v>2</v>
      </c>
      <c r="H136" s="89" t="s">
        <v>393</v>
      </c>
      <c r="I136" s="90">
        <v>715.4</v>
      </c>
      <c r="J136" s="90">
        <v>466.6</v>
      </c>
      <c r="K136" s="91">
        <v>42</v>
      </c>
      <c r="L136" s="89" t="s">
        <v>496</v>
      </c>
      <c r="M136" s="89" t="s">
        <v>502</v>
      </c>
      <c r="N136" s="92" t="s">
        <v>546</v>
      </c>
      <c r="O136" s="93">
        <v>9457717.290000001</v>
      </c>
      <c r="P136" s="93">
        <v>0</v>
      </c>
      <c r="Q136" s="93">
        <v>0</v>
      </c>
      <c r="R136" s="93">
        <v>0</v>
      </c>
      <c r="S136" s="93">
        <f>O136-P136-Q136-R136</f>
        <v>9457717.290000001</v>
      </c>
      <c r="T136" s="93">
        <f t="shared" ref="T136:T167" si="69">O136/I136</f>
        <v>13220.180724070451</v>
      </c>
      <c r="U136" s="93">
        <v>16721.310000000001</v>
      </c>
    </row>
    <row r="137" spans="1:21" ht="35.25" x14ac:dyDescent="0.5">
      <c r="A137">
        <v>1</v>
      </c>
      <c r="B137" s="95">
        <f>SUBTOTAL(9,$A$16:A137)</f>
        <v>92</v>
      </c>
      <c r="C137" s="97" t="s">
        <v>340</v>
      </c>
      <c r="D137" s="89"/>
      <c r="E137" s="89">
        <v>1989</v>
      </c>
      <c r="F137" s="89" t="s">
        <v>498</v>
      </c>
      <c r="G137" s="89">
        <v>3</v>
      </c>
      <c r="H137" s="89" t="s">
        <v>393</v>
      </c>
      <c r="I137" s="90">
        <v>1604.1</v>
      </c>
      <c r="J137" s="90">
        <v>933.2</v>
      </c>
      <c r="K137" s="91">
        <v>70</v>
      </c>
      <c r="L137" s="89" t="s">
        <v>496</v>
      </c>
      <c r="M137" s="89" t="s">
        <v>502</v>
      </c>
      <c r="N137" s="92" t="s">
        <v>546</v>
      </c>
      <c r="O137" s="93">
        <v>13724415.600000001</v>
      </c>
      <c r="P137" s="93">
        <v>0</v>
      </c>
      <c r="Q137" s="93">
        <v>0</v>
      </c>
      <c r="R137" s="93">
        <v>0</v>
      </c>
      <c r="S137" s="93">
        <f>O137-P137-Q137-R137</f>
        <v>13724415.600000001</v>
      </c>
      <c r="T137" s="93">
        <f t="shared" si="69"/>
        <v>8555.8354217318138</v>
      </c>
      <c r="U137" s="93">
        <v>8716.81</v>
      </c>
    </row>
    <row r="138" spans="1:21" ht="35.25" x14ac:dyDescent="0.5">
      <c r="B138" s="98" t="s">
        <v>341</v>
      </c>
      <c r="C138" s="98"/>
      <c r="D138" s="89" t="s">
        <v>501</v>
      </c>
      <c r="E138" s="89" t="s">
        <v>501</v>
      </c>
      <c r="F138" s="89" t="s">
        <v>501</v>
      </c>
      <c r="G138" s="89" t="s">
        <v>501</v>
      </c>
      <c r="H138" s="89" t="s">
        <v>501</v>
      </c>
      <c r="I138" s="90">
        <f>I139</f>
        <v>1252.5</v>
      </c>
      <c r="J138" s="90">
        <f t="shared" ref="J138:K138" si="70">J139</f>
        <v>1252.5</v>
      </c>
      <c r="K138" s="91">
        <f t="shared" si="70"/>
        <v>83</v>
      </c>
      <c r="L138" s="89" t="s">
        <v>501</v>
      </c>
      <c r="M138" s="89" t="s">
        <v>501</v>
      </c>
      <c r="N138" s="92" t="s">
        <v>501</v>
      </c>
      <c r="O138" s="93">
        <v>7380588.1100000003</v>
      </c>
      <c r="P138" s="93">
        <f t="shared" ref="P138:S138" si="71">P139</f>
        <v>0</v>
      </c>
      <c r="Q138" s="93">
        <f t="shared" si="71"/>
        <v>0</v>
      </c>
      <c r="R138" s="93">
        <f t="shared" si="71"/>
        <v>0</v>
      </c>
      <c r="S138" s="93">
        <f t="shared" si="71"/>
        <v>7380588.1100000003</v>
      </c>
      <c r="T138" s="93">
        <f t="shared" si="69"/>
        <v>5892.6851177644712</v>
      </c>
      <c r="U138" s="93">
        <f>U139</f>
        <v>6003.55</v>
      </c>
    </row>
    <row r="139" spans="1:21" ht="35.25" x14ac:dyDescent="0.5">
      <c r="A139">
        <v>1</v>
      </c>
      <c r="B139" s="95">
        <f>SUBTOTAL(9,$A$16:A139)</f>
        <v>93</v>
      </c>
      <c r="C139" s="97" t="s">
        <v>342</v>
      </c>
      <c r="D139" s="89"/>
      <c r="E139" s="89">
        <v>1966</v>
      </c>
      <c r="F139" s="89" t="s">
        <v>498</v>
      </c>
      <c r="G139" s="89">
        <v>4</v>
      </c>
      <c r="H139" s="89" t="s">
        <v>393</v>
      </c>
      <c r="I139" s="90">
        <v>1252.5</v>
      </c>
      <c r="J139" s="90">
        <v>1252.5</v>
      </c>
      <c r="K139" s="91">
        <v>83</v>
      </c>
      <c r="L139" s="89" t="s">
        <v>496</v>
      </c>
      <c r="M139" s="89" t="s">
        <v>502</v>
      </c>
      <c r="N139" s="92" t="s">
        <v>547</v>
      </c>
      <c r="O139" s="93">
        <v>7380588.1100000003</v>
      </c>
      <c r="P139" s="93">
        <v>0</v>
      </c>
      <c r="Q139" s="93">
        <v>0</v>
      </c>
      <c r="R139" s="93">
        <v>0</v>
      </c>
      <c r="S139" s="93">
        <f>O139-P139-Q139-R139</f>
        <v>7380588.1100000003</v>
      </c>
      <c r="T139" s="93">
        <f t="shared" si="69"/>
        <v>5892.6851177644712</v>
      </c>
      <c r="U139" s="93">
        <v>6003.55</v>
      </c>
    </row>
    <row r="140" spans="1:21" ht="35.25" x14ac:dyDescent="0.5">
      <c r="B140" s="98" t="s">
        <v>343</v>
      </c>
      <c r="C140" s="98"/>
      <c r="D140" s="89" t="s">
        <v>501</v>
      </c>
      <c r="E140" s="89" t="s">
        <v>501</v>
      </c>
      <c r="F140" s="89" t="s">
        <v>501</v>
      </c>
      <c r="G140" s="89" t="s">
        <v>501</v>
      </c>
      <c r="H140" s="89" t="s">
        <v>501</v>
      </c>
      <c r="I140" s="90">
        <f>SUM(I141:I143)</f>
        <v>3889.2</v>
      </c>
      <c r="J140" s="90">
        <f t="shared" ref="J140:K140" si="72">SUM(J141:J143)</f>
        <v>3117.1</v>
      </c>
      <c r="K140" s="91">
        <f t="shared" si="72"/>
        <v>180</v>
      </c>
      <c r="L140" s="89" t="s">
        <v>501</v>
      </c>
      <c r="M140" s="89" t="s">
        <v>501</v>
      </c>
      <c r="N140" s="92" t="s">
        <v>501</v>
      </c>
      <c r="O140" s="93">
        <v>33846361</v>
      </c>
      <c r="P140" s="93">
        <f t="shared" ref="P140:S140" si="73">SUM(P141:P143)</f>
        <v>0</v>
      </c>
      <c r="Q140" s="93">
        <f t="shared" si="73"/>
        <v>0</v>
      </c>
      <c r="R140" s="93">
        <f t="shared" si="73"/>
        <v>0</v>
      </c>
      <c r="S140" s="93">
        <f t="shared" si="73"/>
        <v>33846361</v>
      </c>
      <c r="T140" s="93">
        <f t="shared" si="69"/>
        <v>8702.6537591278411</v>
      </c>
      <c r="U140" s="93">
        <f>MAX(U141:U143)</f>
        <v>28575.98</v>
      </c>
    </row>
    <row r="141" spans="1:21" ht="35.25" x14ac:dyDescent="0.5">
      <c r="A141">
        <v>1</v>
      </c>
      <c r="B141" s="95">
        <f>SUBTOTAL(9,$A$16:A141)</f>
        <v>94</v>
      </c>
      <c r="C141" s="97" t="s">
        <v>344</v>
      </c>
      <c r="D141" s="89"/>
      <c r="E141" s="89">
        <v>1960</v>
      </c>
      <c r="F141" s="89" t="s">
        <v>498</v>
      </c>
      <c r="G141" s="89">
        <v>2</v>
      </c>
      <c r="H141" s="89" t="s">
        <v>393</v>
      </c>
      <c r="I141" s="90">
        <v>392.7</v>
      </c>
      <c r="J141" s="90">
        <v>381.1</v>
      </c>
      <c r="K141" s="91">
        <v>42</v>
      </c>
      <c r="L141" s="89" t="s">
        <v>496</v>
      </c>
      <c r="M141" s="89" t="s">
        <v>503</v>
      </c>
      <c r="N141" s="92" t="s">
        <v>504</v>
      </c>
      <c r="O141" s="93">
        <v>11221787</v>
      </c>
      <c r="P141" s="93">
        <v>0</v>
      </c>
      <c r="Q141" s="93">
        <v>0</v>
      </c>
      <c r="R141" s="93">
        <v>0</v>
      </c>
      <c r="S141" s="93">
        <f>O141-P141-Q141-R141</f>
        <v>11221787</v>
      </c>
      <c r="T141" s="93">
        <f t="shared" si="69"/>
        <v>28575.979118920295</v>
      </c>
      <c r="U141" s="93">
        <v>28575.98</v>
      </c>
    </row>
    <row r="142" spans="1:21" ht="35.25" x14ac:dyDescent="0.5">
      <c r="A142">
        <v>1</v>
      </c>
      <c r="B142" s="95">
        <f>SUBTOTAL(9,$A$16:A142)</f>
        <v>95</v>
      </c>
      <c r="C142" s="97" t="s">
        <v>345</v>
      </c>
      <c r="D142" s="89"/>
      <c r="E142" s="89">
        <v>1978</v>
      </c>
      <c r="F142" s="89" t="s">
        <v>499</v>
      </c>
      <c r="G142" s="89">
        <v>4</v>
      </c>
      <c r="H142" s="89" t="s">
        <v>391</v>
      </c>
      <c r="I142" s="90">
        <v>1180.4000000000001</v>
      </c>
      <c r="J142" s="90">
        <v>419.9</v>
      </c>
      <c r="K142" s="91">
        <v>34</v>
      </c>
      <c r="L142" s="89" t="s">
        <v>496</v>
      </c>
      <c r="M142" s="89" t="s">
        <v>503</v>
      </c>
      <c r="N142" s="92" t="s">
        <v>504</v>
      </c>
      <c r="O142" s="93">
        <v>9834855</v>
      </c>
      <c r="P142" s="93">
        <v>0</v>
      </c>
      <c r="Q142" s="93">
        <v>0</v>
      </c>
      <c r="R142" s="93">
        <v>0</v>
      </c>
      <c r="S142" s="93">
        <f>O142-P142-Q142-R142</f>
        <v>9834855</v>
      </c>
      <c r="T142" s="93">
        <f t="shared" si="69"/>
        <v>8331.7985428668235</v>
      </c>
      <c r="U142" s="93">
        <v>8331.7985428668235</v>
      </c>
    </row>
    <row r="143" spans="1:21" ht="35.25" x14ac:dyDescent="0.5">
      <c r="A143">
        <v>1</v>
      </c>
      <c r="B143" s="95">
        <f>SUBTOTAL(9,$A$16:A143)</f>
        <v>96</v>
      </c>
      <c r="C143" s="97" t="s">
        <v>346</v>
      </c>
      <c r="D143" s="89"/>
      <c r="E143" s="89">
        <v>1990</v>
      </c>
      <c r="F143" s="89" t="s">
        <v>498</v>
      </c>
      <c r="G143" s="89">
        <v>4</v>
      </c>
      <c r="H143" s="89" t="s">
        <v>400</v>
      </c>
      <c r="I143" s="90">
        <v>2316.1</v>
      </c>
      <c r="J143" s="90">
        <v>2316.1</v>
      </c>
      <c r="K143" s="91">
        <v>104</v>
      </c>
      <c r="L143" s="89" t="s">
        <v>496</v>
      </c>
      <c r="M143" s="89" t="s">
        <v>502</v>
      </c>
      <c r="N143" s="92" t="s">
        <v>548</v>
      </c>
      <c r="O143" s="93">
        <v>12789719</v>
      </c>
      <c r="P143" s="93">
        <v>0</v>
      </c>
      <c r="Q143" s="93">
        <v>0</v>
      </c>
      <c r="R143" s="93">
        <v>0</v>
      </c>
      <c r="S143" s="93">
        <f>O143-P143-Q143-R143</f>
        <v>12789719</v>
      </c>
      <c r="T143" s="93">
        <f t="shared" si="69"/>
        <v>5522.0927421095812</v>
      </c>
      <c r="U143" s="93">
        <v>5625.99</v>
      </c>
    </row>
    <row r="144" spans="1:21" ht="35.25" x14ac:dyDescent="0.5">
      <c r="B144" s="98" t="s">
        <v>347</v>
      </c>
      <c r="C144" s="98"/>
      <c r="D144" s="89" t="s">
        <v>501</v>
      </c>
      <c r="E144" s="89" t="s">
        <v>501</v>
      </c>
      <c r="F144" s="89" t="s">
        <v>501</v>
      </c>
      <c r="G144" s="89" t="s">
        <v>501</v>
      </c>
      <c r="H144" s="89" t="s">
        <v>501</v>
      </c>
      <c r="I144" s="90">
        <f>I145</f>
        <v>1544.2</v>
      </c>
      <c r="J144" s="90">
        <f t="shared" ref="J144:K144" si="74">J145</f>
        <v>852.3</v>
      </c>
      <c r="K144" s="91">
        <f t="shared" si="74"/>
        <v>40</v>
      </c>
      <c r="L144" s="89" t="s">
        <v>501</v>
      </c>
      <c r="M144" s="89" t="s">
        <v>501</v>
      </c>
      <c r="N144" s="92" t="s">
        <v>501</v>
      </c>
      <c r="O144" s="93">
        <v>10220476.949999999</v>
      </c>
      <c r="P144" s="93">
        <f t="shared" ref="P144:S144" si="75">P145</f>
        <v>0</v>
      </c>
      <c r="Q144" s="93">
        <f t="shared" si="75"/>
        <v>0</v>
      </c>
      <c r="R144" s="93">
        <f t="shared" si="75"/>
        <v>0</v>
      </c>
      <c r="S144" s="93">
        <f t="shared" si="75"/>
        <v>10220476.949999999</v>
      </c>
      <c r="T144" s="93">
        <f t="shared" si="69"/>
        <v>6618.6225553684753</v>
      </c>
      <c r="U144" s="93">
        <f>U145</f>
        <v>6743.15</v>
      </c>
    </row>
    <row r="145" spans="1:21" ht="35.25" x14ac:dyDescent="0.5">
      <c r="A145">
        <v>1</v>
      </c>
      <c r="B145" s="95">
        <f>SUBTOTAL(9,$A$16:A145)</f>
        <v>97</v>
      </c>
      <c r="C145" s="97" t="s">
        <v>348</v>
      </c>
      <c r="D145" s="89"/>
      <c r="E145" s="89">
        <v>1984</v>
      </c>
      <c r="F145" s="89" t="s">
        <v>498</v>
      </c>
      <c r="G145" s="89">
        <v>2</v>
      </c>
      <c r="H145" s="89" t="s">
        <v>400</v>
      </c>
      <c r="I145" s="90">
        <v>1544.2</v>
      </c>
      <c r="J145" s="90">
        <v>852.3</v>
      </c>
      <c r="K145" s="91">
        <v>40</v>
      </c>
      <c r="L145" s="89" t="s">
        <v>496</v>
      </c>
      <c r="M145" s="89" t="s">
        <v>503</v>
      </c>
      <c r="N145" s="92" t="s">
        <v>504</v>
      </c>
      <c r="O145" s="93">
        <v>10220476.949999999</v>
      </c>
      <c r="P145" s="93">
        <v>0</v>
      </c>
      <c r="Q145" s="93">
        <v>0</v>
      </c>
      <c r="R145" s="93">
        <v>0</v>
      </c>
      <c r="S145" s="93">
        <f>O145-P145-Q145-R145</f>
        <v>10220476.949999999</v>
      </c>
      <c r="T145" s="93">
        <f t="shared" si="69"/>
        <v>6618.6225553684753</v>
      </c>
      <c r="U145" s="93">
        <v>6743.15</v>
      </c>
    </row>
    <row r="146" spans="1:21" ht="35.25" x14ac:dyDescent="0.5">
      <c r="B146" s="98" t="s">
        <v>349</v>
      </c>
      <c r="C146" s="98"/>
      <c r="D146" s="89" t="s">
        <v>501</v>
      </c>
      <c r="E146" s="89" t="s">
        <v>501</v>
      </c>
      <c r="F146" s="89" t="s">
        <v>501</v>
      </c>
      <c r="G146" s="89" t="s">
        <v>501</v>
      </c>
      <c r="H146" s="89" t="s">
        <v>501</v>
      </c>
      <c r="I146" s="90">
        <f>I147</f>
        <v>780.9</v>
      </c>
      <c r="J146" s="90">
        <f t="shared" ref="J146:K146" si="76">J147</f>
        <v>657</v>
      </c>
      <c r="K146" s="91">
        <f t="shared" si="76"/>
        <v>21</v>
      </c>
      <c r="L146" s="89" t="s">
        <v>501</v>
      </c>
      <c r="M146" s="89" t="s">
        <v>501</v>
      </c>
      <c r="N146" s="92" t="s">
        <v>501</v>
      </c>
      <c r="O146" s="93">
        <v>849363.02999999991</v>
      </c>
      <c r="P146" s="93">
        <f t="shared" ref="P146:S146" si="77">P147</f>
        <v>0</v>
      </c>
      <c r="Q146" s="93">
        <f t="shared" si="77"/>
        <v>0</v>
      </c>
      <c r="R146" s="93">
        <f t="shared" si="77"/>
        <v>0</v>
      </c>
      <c r="S146" s="93">
        <f t="shared" si="77"/>
        <v>849363.02999999991</v>
      </c>
      <c r="T146" s="93">
        <f t="shared" si="69"/>
        <v>1087.6719554360352</v>
      </c>
      <c r="U146" s="93">
        <f>U147</f>
        <v>1292.79</v>
      </c>
    </row>
    <row r="147" spans="1:21" ht="35.25" x14ac:dyDescent="0.5">
      <c r="A147">
        <v>1</v>
      </c>
      <c r="B147" s="95">
        <f>SUBTOTAL(9,$A$16:A147)</f>
        <v>98</v>
      </c>
      <c r="C147" s="97" t="s">
        <v>350</v>
      </c>
      <c r="D147" s="89"/>
      <c r="E147" s="89">
        <v>1962</v>
      </c>
      <c r="F147" s="89" t="s">
        <v>443</v>
      </c>
      <c r="G147" s="89">
        <v>2</v>
      </c>
      <c r="H147" s="89" t="s">
        <v>395</v>
      </c>
      <c r="I147" s="90">
        <v>780.9</v>
      </c>
      <c r="J147" s="90">
        <v>657</v>
      </c>
      <c r="K147" s="91">
        <v>21</v>
      </c>
      <c r="L147" s="89" t="s">
        <v>496</v>
      </c>
      <c r="M147" s="89" t="s">
        <v>503</v>
      </c>
      <c r="N147" s="92" t="s">
        <v>504</v>
      </c>
      <c r="O147" s="93">
        <v>849363.02999999991</v>
      </c>
      <c r="P147" s="93">
        <v>0</v>
      </c>
      <c r="Q147" s="93">
        <v>0</v>
      </c>
      <c r="R147" s="93">
        <v>0</v>
      </c>
      <c r="S147" s="93">
        <f>O147-P147-Q147-R147</f>
        <v>849363.02999999991</v>
      </c>
      <c r="T147" s="93">
        <f t="shared" si="69"/>
        <v>1087.6719554360352</v>
      </c>
      <c r="U147" s="93">
        <v>1292.79</v>
      </c>
    </row>
    <row r="148" spans="1:21" ht="35.25" x14ac:dyDescent="0.5">
      <c r="B148" s="98" t="s">
        <v>351</v>
      </c>
      <c r="C148" s="98"/>
      <c r="D148" s="89" t="s">
        <v>501</v>
      </c>
      <c r="E148" s="89" t="s">
        <v>501</v>
      </c>
      <c r="F148" s="89" t="s">
        <v>501</v>
      </c>
      <c r="G148" s="89" t="s">
        <v>501</v>
      </c>
      <c r="H148" s="89" t="s">
        <v>501</v>
      </c>
      <c r="I148" s="90">
        <f>I149</f>
        <v>2773.1</v>
      </c>
      <c r="J148" s="90">
        <f t="shared" ref="J148:K148" si="78">J149</f>
        <v>2503.15</v>
      </c>
      <c r="K148" s="91">
        <f t="shared" si="78"/>
        <v>99</v>
      </c>
      <c r="L148" s="89" t="s">
        <v>501</v>
      </c>
      <c r="M148" s="89" t="s">
        <v>501</v>
      </c>
      <c r="N148" s="92" t="s">
        <v>501</v>
      </c>
      <c r="O148" s="93">
        <v>13659292.760000002</v>
      </c>
      <c r="P148" s="93">
        <f t="shared" ref="P148:S148" si="79">P149</f>
        <v>0</v>
      </c>
      <c r="Q148" s="93">
        <f t="shared" si="79"/>
        <v>0</v>
      </c>
      <c r="R148" s="93">
        <f t="shared" si="79"/>
        <v>0</v>
      </c>
      <c r="S148" s="93">
        <f t="shared" si="79"/>
        <v>13659292.760000002</v>
      </c>
      <c r="T148" s="93">
        <f t="shared" si="69"/>
        <v>4925.6401716490582</v>
      </c>
      <c r="U148" s="93">
        <f>U149</f>
        <v>5018.3100000000004</v>
      </c>
    </row>
    <row r="149" spans="1:21" ht="35.25" x14ac:dyDescent="0.5">
      <c r="A149">
        <v>1</v>
      </c>
      <c r="B149" s="95">
        <f>SUBTOTAL(9,$A$16:A149)</f>
        <v>99</v>
      </c>
      <c r="C149" s="97" t="s">
        <v>352</v>
      </c>
      <c r="D149" s="89"/>
      <c r="E149" s="89">
        <v>1969</v>
      </c>
      <c r="F149" s="89" t="s">
        <v>498</v>
      </c>
      <c r="G149" s="89">
        <v>4</v>
      </c>
      <c r="H149" s="89" t="s">
        <v>395</v>
      </c>
      <c r="I149" s="90">
        <v>2773.1</v>
      </c>
      <c r="J149" s="90">
        <v>2503.15</v>
      </c>
      <c r="K149" s="91">
        <v>99</v>
      </c>
      <c r="L149" s="89" t="s">
        <v>496</v>
      </c>
      <c r="M149" s="89" t="s">
        <v>502</v>
      </c>
      <c r="N149" s="92" t="s">
        <v>549</v>
      </c>
      <c r="O149" s="93">
        <v>13659292.760000002</v>
      </c>
      <c r="P149" s="93">
        <v>0</v>
      </c>
      <c r="Q149" s="93">
        <v>0</v>
      </c>
      <c r="R149" s="93">
        <v>0</v>
      </c>
      <c r="S149" s="93">
        <f>O149-P149-Q149-R149</f>
        <v>13659292.760000002</v>
      </c>
      <c r="T149" s="93">
        <f t="shared" si="69"/>
        <v>4925.6401716490582</v>
      </c>
      <c r="U149" s="93">
        <v>5018.3100000000004</v>
      </c>
    </row>
    <row r="150" spans="1:21" ht="35.25" x14ac:dyDescent="0.5">
      <c r="B150" s="98" t="s">
        <v>353</v>
      </c>
      <c r="C150" s="100"/>
      <c r="D150" s="89" t="s">
        <v>501</v>
      </c>
      <c r="E150" s="89" t="s">
        <v>501</v>
      </c>
      <c r="F150" s="89" t="s">
        <v>501</v>
      </c>
      <c r="G150" s="89" t="s">
        <v>501</v>
      </c>
      <c r="H150" s="89" t="s">
        <v>501</v>
      </c>
      <c r="I150" s="90">
        <f>I151</f>
        <v>1674.11</v>
      </c>
      <c r="J150" s="90">
        <f t="shared" ref="J150:K150" si="80">J151</f>
        <v>1256.1099999999999</v>
      </c>
      <c r="K150" s="91">
        <f t="shared" si="80"/>
        <v>70</v>
      </c>
      <c r="L150" s="89" t="s">
        <v>501</v>
      </c>
      <c r="M150" s="89" t="s">
        <v>501</v>
      </c>
      <c r="N150" s="92" t="s">
        <v>501</v>
      </c>
      <c r="O150" s="93">
        <v>11855490</v>
      </c>
      <c r="P150" s="93">
        <f t="shared" ref="P150:S150" si="81">P151</f>
        <v>0</v>
      </c>
      <c r="Q150" s="93">
        <f t="shared" si="81"/>
        <v>0</v>
      </c>
      <c r="R150" s="93">
        <f t="shared" si="81"/>
        <v>0</v>
      </c>
      <c r="S150" s="93">
        <f t="shared" si="81"/>
        <v>11855490</v>
      </c>
      <c r="T150" s="93">
        <f t="shared" si="69"/>
        <v>7081.6672739545193</v>
      </c>
      <c r="U150" s="93">
        <f>U151</f>
        <v>8067.36</v>
      </c>
    </row>
    <row r="151" spans="1:21" ht="35.25" x14ac:dyDescent="0.5">
      <c r="A151">
        <v>1</v>
      </c>
      <c r="B151" s="95">
        <f>SUBTOTAL(9,$A$16:A151)</f>
        <v>100</v>
      </c>
      <c r="C151" s="97" t="s">
        <v>354</v>
      </c>
      <c r="D151" s="89"/>
      <c r="E151" s="89">
        <v>1953</v>
      </c>
      <c r="F151" s="89" t="s">
        <v>498</v>
      </c>
      <c r="G151" s="89">
        <v>3</v>
      </c>
      <c r="H151" s="89" t="s">
        <v>400</v>
      </c>
      <c r="I151" s="90">
        <v>1674.11</v>
      </c>
      <c r="J151" s="90">
        <v>1256.1099999999999</v>
      </c>
      <c r="K151" s="91">
        <v>70</v>
      </c>
      <c r="L151" s="89" t="s">
        <v>496</v>
      </c>
      <c r="M151" s="89" t="s">
        <v>502</v>
      </c>
      <c r="N151" s="92" t="s">
        <v>571</v>
      </c>
      <c r="O151" s="93">
        <v>11855490</v>
      </c>
      <c r="P151" s="93">
        <v>0</v>
      </c>
      <c r="Q151" s="93">
        <v>0</v>
      </c>
      <c r="R151" s="93">
        <v>0</v>
      </c>
      <c r="S151" s="93">
        <f>O151-P151-Q151-R151</f>
        <v>11855490</v>
      </c>
      <c r="T151" s="93">
        <f t="shared" si="69"/>
        <v>7081.6672739545193</v>
      </c>
      <c r="U151" s="93">
        <v>8067.36</v>
      </c>
    </row>
    <row r="152" spans="1:21" ht="35.25" x14ac:dyDescent="0.5">
      <c r="B152" s="88" t="s">
        <v>273</v>
      </c>
      <c r="C152" s="88"/>
      <c r="D152" s="89" t="s">
        <v>501</v>
      </c>
      <c r="E152" s="89" t="s">
        <v>501</v>
      </c>
      <c r="F152" s="89" t="s">
        <v>501</v>
      </c>
      <c r="G152" s="89" t="s">
        <v>501</v>
      </c>
      <c r="H152" s="89" t="s">
        <v>501</v>
      </c>
      <c r="I152" s="90">
        <f>I153</f>
        <v>400.8</v>
      </c>
      <c r="J152" s="90">
        <f t="shared" ref="J152:K152" si="82">J153</f>
        <v>225.2</v>
      </c>
      <c r="K152" s="91">
        <f t="shared" si="82"/>
        <v>21</v>
      </c>
      <c r="L152" s="89" t="s">
        <v>501</v>
      </c>
      <c r="M152" s="89" t="s">
        <v>501</v>
      </c>
      <c r="N152" s="92" t="s">
        <v>501</v>
      </c>
      <c r="O152" s="93">
        <v>5480018.8700000001</v>
      </c>
      <c r="P152" s="93">
        <f t="shared" ref="P152:S152" si="83">P153</f>
        <v>0</v>
      </c>
      <c r="Q152" s="93">
        <f t="shared" si="83"/>
        <v>0</v>
      </c>
      <c r="R152" s="93">
        <f t="shared" si="83"/>
        <v>0</v>
      </c>
      <c r="S152" s="93">
        <f t="shared" si="83"/>
        <v>5480018.8700000001</v>
      </c>
      <c r="T152" s="93">
        <f t="shared" si="69"/>
        <v>13672.701771457087</v>
      </c>
      <c r="U152" s="93">
        <f>U153</f>
        <v>14101.48</v>
      </c>
    </row>
    <row r="153" spans="1:21" ht="35.25" x14ac:dyDescent="0.5">
      <c r="A153">
        <v>1</v>
      </c>
      <c r="B153" s="95">
        <f>SUBTOTAL(9,$A$16:A153)</f>
        <v>101</v>
      </c>
      <c r="C153" s="97" t="s">
        <v>270</v>
      </c>
      <c r="D153" s="89"/>
      <c r="E153" s="89">
        <v>1980</v>
      </c>
      <c r="F153" s="89" t="s">
        <v>498</v>
      </c>
      <c r="G153" s="89">
        <v>2</v>
      </c>
      <c r="H153" s="89" t="s">
        <v>391</v>
      </c>
      <c r="I153" s="90">
        <v>400.8</v>
      </c>
      <c r="J153" s="90">
        <v>225.2</v>
      </c>
      <c r="K153" s="91">
        <v>21</v>
      </c>
      <c r="L153" s="89" t="s">
        <v>496</v>
      </c>
      <c r="M153" s="89" t="s">
        <v>503</v>
      </c>
      <c r="N153" s="92" t="s">
        <v>504</v>
      </c>
      <c r="O153" s="93">
        <v>5480018.8700000001</v>
      </c>
      <c r="P153" s="93">
        <v>0</v>
      </c>
      <c r="Q153" s="93">
        <v>0</v>
      </c>
      <c r="R153" s="93">
        <v>0</v>
      </c>
      <c r="S153" s="93">
        <f>O153-P153-Q153-R153</f>
        <v>5480018.8700000001</v>
      </c>
      <c r="T153" s="93">
        <f t="shared" si="69"/>
        <v>13672.701771457087</v>
      </c>
      <c r="U153" s="93">
        <v>14101.48</v>
      </c>
    </row>
    <row r="154" spans="1:21" ht="35.25" x14ac:dyDescent="0.5">
      <c r="B154" s="88" t="s">
        <v>291</v>
      </c>
      <c r="C154" s="88"/>
      <c r="D154" s="89" t="s">
        <v>501</v>
      </c>
      <c r="E154" s="89" t="s">
        <v>501</v>
      </c>
      <c r="F154" s="89" t="s">
        <v>501</v>
      </c>
      <c r="G154" s="89" t="s">
        <v>501</v>
      </c>
      <c r="H154" s="89" t="s">
        <v>501</v>
      </c>
      <c r="I154" s="90">
        <f>SUM(I155:I160)</f>
        <v>4098.7</v>
      </c>
      <c r="J154" s="90">
        <f t="shared" ref="J154:K154" si="84">SUM(J155:J160)</f>
        <v>3121.1</v>
      </c>
      <c r="K154" s="91">
        <f t="shared" si="84"/>
        <v>181</v>
      </c>
      <c r="L154" s="89" t="s">
        <v>501</v>
      </c>
      <c r="M154" s="89" t="s">
        <v>501</v>
      </c>
      <c r="N154" s="92" t="s">
        <v>501</v>
      </c>
      <c r="O154" s="93">
        <v>36563949.649999999</v>
      </c>
      <c r="P154" s="93">
        <f t="shared" ref="P154:S154" si="85">SUM(P155:P160)</f>
        <v>0</v>
      </c>
      <c r="Q154" s="93">
        <f t="shared" si="85"/>
        <v>0</v>
      </c>
      <c r="R154" s="93">
        <f t="shared" si="85"/>
        <v>0</v>
      </c>
      <c r="S154" s="93">
        <f t="shared" si="85"/>
        <v>36563949.649999999</v>
      </c>
      <c r="T154" s="93">
        <f t="shared" si="69"/>
        <v>8920.8650669724539</v>
      </c>
      <c r="U154" s="93">
        <f>MAX(U155:U160)</f>
        <v>13480.05</v>
      </c>
    </row>
    <row r="155" spans="1:21" ht="35.25" x14ac:dyDescent="0.5">
      <c r="A155">
        <v>1</v>
      </c>
      <c r="B155" s="95">
        <f>SUBTOTAL(9,$A$16:A155)</f>
        <v>102</v>
      </c>
      <c r="C155" s="97" t="s">
        <v>276</v>
      </c>
      <c r="D155" s="89"/>
      <c r="E155" s="89">
        <v>2008</v>
      </c>
      <c r="F155" s="89" t="s">
        <v>499</v>
      </c>
      <c r="G155" s="89">
        <v>2</v>
      </c>
      <c r="H155" s="89" t="s">
        <v>393</v>
      </c>
      <c r="I155" s="90">
        <v>1338.2</v>
      </c>
      <c r="J155" s="90">
        <v>597.9</v>
      </c>
      <c r="K155" s="91">
        <v>44</v>
      </c>
      <c r="L155" s="89" t="s">
        <v>496</v>
      </c>
      <c r="M155" s="89" t="s">
        <v>502</v>
      </c>
      <c r="N155" s="92" t="s">
        <v>535</v>
      </c>
      <c r="O155" s="93">
        <v>7748728.9100000001</v>
      </c>
      <c r="P155" s="93">
        <v>0</v>
      </c>
      <c r="Q155" s="93">
        <v>0</v>
      </c>
      <c r="R155" s="93">
        <v>0</v>
      </c>
      <c r="S155" s="93">
        <f t="shared" ref="S155:S160" si="86">O155-P155-Q155-R155</f>
        <v>7748728.9100000001</v>
      </c>
      <c r="T155" s="93">
        <f t="shared" si="69"/>
        <v>5790.41167986848</v>
      </c>
      <c r="U155" s="93">
        <v>5899.35</v>
      </c>
    </row>
    <row r="156" spans="1:21" ht="35.25" x14ac:dyDescent="0.5">
      <c r="A156">
        <v>1</v>
      </c>
      <c r="B156" s="95">
        <f>SUBTOTAL(9,$A$16:A156)</f>
        <v>103</v>
      </c>
      <c r="C156" s="97" t="s">
        <v>277</v>
      </c>
      <c r="D156" s="89"/>
      <c r="E156" s="89">
        <v>1978</v>
      </c>
      <c r="F156" s="89" t="s">
        <v>498</v>
      </c>
      <c r="G156" s="89">
        <v>2</v>
      </c>
      <c r="H156" s="89" t="s">
        <v>391</v>
      </c>
      <c r="I156" s="90">
        <v>365.5</v>
      </c>
      <c r="J156" s="90">
        <v>334.3</v>
      </c>
      <c r="K156" s="91">
        <v>17</v>
      </c>
      <c r="L156" s="89" t="s">
        <v>496</v>
      </c>
      <c r="M156" s="89" t="s">
        <v>502</v>
      </c>
      <c r="N156" s="92" t="s">
        <v>536</v>
      </c>
      <c r="O156" s="93">
        <v>4835973.58</v>
      </c>
      <c r="P156" s="93">
        <v>0</v>
      </c>
      <c r="Q156" s="93">
        <v>0</v>
      </c>
      <c r="R156" s="93">
        <v>0</v>
      </c>
      <c r="S156" s="93">
        <f t="shared" si="86"/>
        <v>4835973.58</v>
      </c>
      <c r="T156" s="93">
        <f t="shared" si="69"/>
        <v>13231.117865937073</v>
      </c>
      <c r="U156" s="93">
        <v>13480.05</v>
      </c>
    </row>
    <row r="157" spans="1:21" ht="35.25" x14ac:dyDescent="0.5">
      <c r="A157">
        <v>1</v>
      </c>
      <c r="B157" s="95">
        <f>SUBTOTAL(9,$A$16:A157)</f>
        <v>104</v>
      </c>
      <c r="C157" s="97" t="s">
        <v>278</v>
      </c>
      <c r="D157" s="89"/>
      <c r="E157" s="89">
        <v>1982</v>
      </c>
      <c r="F157" s="89" t="s">
        <v>498</v>
      </c>
      <c r="G157" s="89">
        <v>2</v>
      </c>
      <c r="H157" s="89" t="s">
        <v>391</v>
      </c>
      <c r="I157" s="90">
        <v>389.1</v>
      </c>
      <c r="J157" s="90">
        <v>355.5</v>
      </c>
      <c r="K157" s="91">
        <v>19</v>
      </c>
      <c r="L157" s="89" t="s">
        <v>496</v>
      </c>
      <c r="M157" s="89" t="s">
        <v>502</v>
      </c>
      <c r="N157" s="92" t="s">
        <v>536</v>
      </c>
      <c r="O157" s="93">
        <v>4028428.31</v>
      </c>
      <c r="P157" s="93">
        <v>0</v>
      </c>
      <c r="Q157" s="93">
        <v>0</v>
      </c>
      <c r="R157" s="93">
        <v>0</v>
      </c>
      <c r="S157" s="93">
        <f t="shared" si="86"/>
        <v>4028428.31</v>
      </c>
      <c r="T157" s="93">
        <f t="shared" si="69"/>
        <v>10353.195348239527</v>
      </c>
      <c r="U157" s="93">
        <v>10547.98</v>
      </c>
    </row>
    <row r="158" spans="1:21" ht="35.25" x14ac:dyDescent="0.5">
      <c r="A158">
        <v>1</v>
      </c>
      <c r="B158" s="95">
        <f>SUBTOTAL(9,$A$16:A158)</f>
        <v>105</v>
      </c>
      <c r="C158" s="97" t="s">
        <v>279</v>
      </c>
      <c r="D158" s="89"/>
      <c r="E158" s="89">
        <v>1968</v>
      </c>
      <c r="F158" s="89" t="s">
        <v>498</v>
      </c>
      <c r="G158" s="89">
        <v>2</v>
      </c>
      <c r="H158" s="89" t="s">
        <v>393</v>
      </c>
      <c r="I158" s="90">
        <v>685</v>
      </c>
      <c r="J158" s="90">
        <v>633</v>
      </c>
      <c r="K158" s="91">
        <v>33</v>
      </c>
      <c r="L158" s="89" t="s">
        <v>496</v>
      </c>
      <c r="M158" s="89" t="s">
        <v>502</v>
      </c>
      <c r="N158" s="92" t="s">
        <v>536</v>
      </c>
      <c r="O158" s="93">
        <v>6541227.1099999994</v>
      </c>
      <c r="P158" s="93">
        <v>0</v>
      </c>
      <c r="Q158" s="93">
        <v>0</v>
      </c>
      <c r="R158" s="93">
        <v>0</v>
      </c>
      <c r="S158" s="93">
        <f t="shared" si="86"/>
        <v>6541227.1099999994</v>
      </c>
      <c r="T158" s="93">
        <f t="shared" si="69"/>
        <v>9549.2366569343048</v>
      </c>
      <c r="U158" s="93">
        <v>9728.9</v>
      </c>
    </row>
    <row r="159" spans="1:21" ht="35.25" x14ac:dyDescent="0.5">
      <c r="A159">
        <v>1</v>
      </c>
      <c r="B159" s="95">
        <f>SUBTOTAL(9,$A$16:A159)</f>
        <v>106</v>
      </c>
      <c r="C159" s="97" t="s">
        <v>280</v>
      </c>
      <c r="D159" s="89"/>
      <c r="E159" s="89">
        <v>1970</v>
      </c>
      <c r="F159" s="89" t="s">
        <v>498</v>
      </c>
      <c r="G159" s="89">
        <v>2</v>
      </c>
      <c r="H159" s="89" t="s">
        <v>391</v>
      </c>
      <c r="I159" s="90">
        <v>392</v>
      </c>
      <c r="J159" s="90">
        <v>357</v>
      </c>
      <c r="K159" s="91">
        <v>23</v>
      </c>
      <c r="L159" s="89" t="s">
        <v>496</v>
      </c>
      <c r="M159" s="89" t="s">
        <v>502</v>
      </c>
      <c r="N159" s="92" t="s">
        <v>536</v>
      </c>
      <c r="O159" s="93">
        <v>4048279.24</v>
      </c>
      <c r="P159" s="93">
        <v>0</v>
      </c>
      <c r="Q159" s="93">
        <v>0</v>
      </c>
      <c r="R159" s="93">
        <v>0</v>
      </c>
      <c r="S159" s="93">
        <f t="shared" si="86"/>
        <v>4048279.24</v>
      </c>
      <c r="T159" s="93">
        <f t="shared" si="69"/>
        <v>10327.242959183674</v>
      </c>
      <c r="U159" s="93">
        <v>10521.54</v>
      </c>
    </row>
    <row r="160" spans="1:21" ht="35.25" x14ac:dyDescent="0.5">
      <c r="A160">
        <v>1</v>
      </c>
      <c r="B160" s="95">
        <f>SUBTOTAL(9,$A$16:A160)</f>
        <v>107</v>
      </c>
      <c r="C160" s="97" t="s">
        <v>281</v>
      </c>
      <c r="D160" s="89"/>
      <c r="E160" s="89">
        <v>1982</v>
      </c>
      <c r="F160" s="89" t="s">
        <v>498</v>
      </c>
      <c r="G160" s="89">
        <v>2</v>
      </c>
      <c r="H160" s="89" t="s">
        <v>400</v>
      </c>
      <c r="I160" s="90">
        <v>928.9</v>
      </c>
      <c r="J160" s="90">
        <v>843.4</v>
      </c>
      <c r="K160" s="91">
        <v>45</v>
      </c>
      <c r="L160" s="89" t="s">
        <v>496</v>
      </c>
      <c r="M160" s="89" t="s">
        <v>502</v>
      </c>
      <c r="N160" s="92" t="s">
        <v>536</v>
      </c>
      <c r="O160" s="93">
        <v>9361312.5</v>
      </c>
      <c r="P160" s="93">
        <v>0</v>
      </c>
      <c r="Q160" s="93">
        <v>0</v>
      </c>
      <c r="R160" s="93">
        <v>0</v>
      </c>
      <c r="S160" s="93">
        <f t="shared" si="86"/>
        <v>9361312.5</v>
      </c>
      <c r="T160" s="93">
        <f t="shared" si="69"/>
        <v>10077.847453977824</v>
      </c>
      <c r="U160" s="93">
        <v>10267.459999999999</v>
      </c>
    </row>
    <row r="161" spans="1:21" ht="35.25" x14ac:dyDescent="0.5">
      <c r="B161" s="88" t="s">
        <v>293</v>
      </c>
      <c r="C161" s="88"/>
      <c r="D161" s="89" t="s">
        <v>501</v>
      </c>
      <c r="E161" s="89" t="s">
        <v>501</v>
      </c>
      <c r="F161" s="89" t="s">
        <v>501</v>
      </c>
      <c r="G161" s="89" t="s">
        <v>501</v>
      </c>
      <c r="H161" s="89" t="s">
        <v>501</v>
      </c>
      <c r="I161" s="90">
        <f>I162</f>
        <v>442.2</v>
      </c>
      <c r="J161" s="90">
        <f t="shared" ref="J161:K161" si="87">J162</f>
        <v>441.8</v>
      </c>
      <c r="K161" s="91">
        <f t="shared" si="87"/>
        <v>12</v>
      </c>
      <c r="L161" s="89" t="s">
        <v>501</v>
      </c>
      <c r="M161" s="89" t="s">
        <v>501</v>
      </c>
      <c r="N161" s="92" t="s">
        <v>501</v>
      </c>
      <c r="O161" s="93">
        <v>6080670.29</v>
      </c>
      <c r="P161" s="93">
        <f t="shared" ref="P161:S161" si="88">P162</f>
        <v>0</v>
      </c>
      <c r="Q161" s="93">
        <f t="shared" si="88"/>
        <v>0</v>
      </c>
      <c r="R161" s="93">
        <f t="shared" si="88"/>
        <v>0</v>
      </c>
      <c r="S161" s="93">
        <f t="shared" si="88"/>
        <v>6080670.29</v>
      </c>
      <c r="T161" s="93">
        <f t="shared" si="69"/>
        <v>13750.950452284034</v>
      </c>
      <c r="U161" s="93">
        <f>U162</f>
        <v>14009.67</v>
      </c>
    </row>
    <row r="162" spans="1:21" ht="35.25" x14ac:dyDescent="0.5">
      <c r="A162">
        <v>1</v>
      </c>
      <c r="B162" s="95">
        <f>SUBTOTAL(9,$A$16:A162)</f>
        <v>108</v>
      </c>
      <c r="C162" s="97" t="s">
        <v>294</v>
      </c>
      <c r="D162" s="89"/>
      <c r="E162" s="89">
        <v>1970</v>
      </c>
      <c r="F162" s="89" t="s">
        <v>498</v>
      </c>
      <c r="G162" s="89">
        <v>2</v>
      </c>
      <c r="H162" s="89" t="s">
        <v>393</v>
      </c>
      <c r="I162" s="90">
        <v>442.2</v>
      </c>
      <c r="J162" s="90">
        <v>441.8</v>
      </c>
      <c r="K162" s="91">
        <v>12</v>
      </c>
      <c r="L162" s="89" t="s">
        <v>496</v>
      </c>
      <c r="M162" s="89" t="s">
        <v>503</v>
      </c>
      <c r="N162" s="92" t="s">
        <v>504</v>
      </c>
      <c r="O162" s="93">
        <v>6080670.29</v>
      </c>
      <c r="P162" s="93">
        <v>0</v>
      </c>
      <c r="Q162" s="93">
        <v>0</v>
      </c>
      <c r="R162" s="93">
        <v>0</v>
      </c>
      <c r="S162" s="93">
        <f>O162-P162-Q162-R162</f>
        <v>6080670.29</v>
      </c>
      <c r="T162" s="93">
        <f t="shared" si="69"/>
        <v>13750.950452284034</v>
      </c>
      <c r="U162" s="93">
        <v>14009.67</v>
      </c>
    </row>
    <row r="163" spans="1:21" ht="35.25" x14ac:dyDescent="0.5">
      <c r="B163" s="88" t="s">
        <v>295</v>
      </c>
      <c r="C163" s="88"/>
      <c r="D163" s="89" t="s">
        <v>501</v>
      </c>
      <c r="E163" s="89" t="s">
        <v>501</v>
      </c>
      <c r="F163" s="89" t="s">
        <v>501</v>
      </c>
      <c r="G163" s="89" t="s">
        <v>501</v>
      </c>
      <c r="H163" s="89" t="s">
        <v>501</v>
      </c>
      <c r="I163" s="90">
        <f>I164</f>
        <v>682.9</v>
      </c>
      <c r="J163" s="90">
        <f t="shared" ref="J163:K163" si="89">J164</f>
        <v>455</v>
      </c>
      <c r="K163" s="91">
        <f t="shared" si="89"/>
        <v>42</v>
      </c>
      <c r="L163" s="89" t="s">
        <v>501</v>
      </c>
      <c r="M163" s="89" t="s">
        <v>501</v>
      </c>
      <c r="N163" s="92" t="s">
        <v>501</v>
      </c>
      <c r="O163" s="93">
        <v>6677312.2599999998</v>
      </c>
      <c r="P163" s="93">
        <f t="shared" ref="P163:S163" si="90">P164</f>
        <v>0</v>
      </c>
      <c r="Q163" s="93">
        <f t="shared" si="90"/>
        <v>0</v>
      </c>
      <c r="R163" s="93">
        <f t="shared" si="90"/>
        <v>0</v>
      </c>
      <c r="S163" s="93">
        <f t="shared" si="90"/>
        <v>6677312.2599999998</v>
      </c>
      <c r="T163" s="93">
        <f t="shared" si="69"/>
        <v>9777.877083028261</v>
      </c>
      <c r="U163" s="93">
        <f>U164</f>
        <v>9961.84</v>
      </c>
    </row>
    <row r="164" spans="1:21" ht="35.25" x14ac:dyDescent="0.5">
      <c r="A164">
        <v>1</v>
      </c>
      <c r="B164" s="95">
        <f>SUBTOTAL(9,$A$16:A164)</f>
        <v>109</v>
      </c>
      <c r="C164" s="97" t="s">
        <v>296</v>
      </c>
      <c r="D164" s="89"/>
      <c r="E164" s="89">
        <v>1973</v>
      </c>
      <c r="F164" s="89" t="s">
        <v>498</v>
      </c>
      <c r="G164" s="89">
        <v>2</v>
      </c>
      <c r="H164" s="89" t="s">
        <v>393</v>
      </c>
      <c r="I164" s="90">
        <v>682.9</v>
      </c>
      <c r="J164" s="90">
        <v>455</v>
      </c>
      <c r="K164" s="91">
        <v>42</v>
      </c>
      <c r="L164" s="89" t="s">
        <v>496</v>
      </c>
      <c r="M164" s="89" t="s">
        <v>502</v>
      </c>
      <c r="N164" s="92" t="s">
        <v>539</v>
      </c>
      <c r="O164" s="93">
        <v>6677312.2599999998</v>
      </c>
      <c r="P164" s="93">
        <v>0</v>
      </c>
      <c r="Q164" s="93">
        <v>0</v>
      </c>
      <c r="R164" s="93">
        <v>0</v>
      </c>
      <c r="S164" s="93">
        <f>O164-P164-Q164-R164</f>
        <v>6677312.2599999998</v>
      </c>
      <c r="T164" s="93">
        <f t="shared" si="69"/>
        <v>9777.877083028261</v>
      </c>
      <c r="U164" s="93">
        <v>9961.84</v>
      </c>
    </row>
    <row r="165" spans="1:21" ht="35.25" x14ac:dyDescent="0.5">
      <c r="B165" s="88" t="s">
        <v>297</v>
      </c>
      <c r="C165" s="88"/>
      <c r="D165" s="89" t="s">
        <v>501</v>
      </c>
      <c r="E165" s="89" t="s">
        <v>501</v>
      </c>
      <c r="F165" s="89" t="s">
        <v>501</v>
      </c>
      <c r="G165" s="89" t="s">
        <v>501</v>
      </c>
      <c r="H165" s="89" t="s">
        <v>501</v>
      </c>
      <c r="I165" s="90">
        <f>SUM(I166:I167)</f>
        <v>1675.8</v>
      </c>
      <c r="J165" s="90">
        <f t="shared" ref="J165:K165" si="91">SUM(J166:J167)</f>
        <v>1332.7</v>
      </c>
      <c r="K165" s="91">
        <f t="shared" si="91"/>
        <v>104</v>
      </c>
      <c r="L165" s="89" t="s">
        <v>501</v>
      </c>
      <c r="M165" s="89" t="s">
        <v>501</v>
      </c>
      <c r="N165" s="92" t="s">
        <v>501</v>
      </c>
      <c r="O165" s="93">
        <v>22830627.949999999</v>
      </c>
      <c r="P165" s="93">
        <f t="shared" ref="P165:S165" si="92">SUM(P166:P167)</f>
        <v>0</v>
      </c>
      <c r="Q165" s="93">
        <f t="shared" si="92"/>
        <v>0</v>
      </c>
      <c r="R165" s="93">
        <f t="shared" si="92"/>
        <v>0</v>
      </c>
      <c r="S165" s="93">
        <f t="shared" si="92"/>
        <v>22830627.949999999</v>
      </c>
      <c r="T165" s="93">
        <f t="shared" si="69"/>
        <v>13623.718791025181</v>
      </c>
      <c r="U165" s="93">
        <f>MAX(U166:U167)</f>
        <v>16016.12</v>
      </c>
    </row>
    <row r="166" spans="1:21" ht="35.25" x14ac:dyDescent="0.5">
      <c r="A166">
        <v>1</v>
      </c>
      <c r="B166" s="95">
        <f>SUBTOTAL(9,$A$16:A166)</f>
        <v>110</v>
      </c>
      <c r="C166" s="97" t="s">
        <v>298</v>
      </c>
      <c r="D166" s="89"/>
      <c r="E166" s="89">
        <v>1971</v>
      </c>
      <c r="F166" s="89" t="s">
        <v>498</v>
      </c>
      <c r="G166" s="89">
        <v>2</v>
      </c>
      <c r="H166" s="89" t="s">
        <v>400</v>
      </c>
      <c r="I166" s="90">
        <v>854.8</v>
      </c>
      <c r="J166" s="90">
        <v>574.20000000000005</v>
      </c>
      <c r="K166" s="91">
        <v>57</v>
      </c>
      <c r="L166" s="89" t="s">
        <v>496</v>
      </c>
      <c r="M166" s="89" t="s">
        <v>502</v>
      </c>
      <c r="N166" s="92" t="s">
        <v>540</v>
      </c>
      <c r="O166" s="93">
        <v>13690580.75</v>
      </c>
      <c r="P166" s="93">
        <v>0</v>
      </c>
      <c r="Q166" s="93">
        <v>0</v>
      </c>
      <c r="R166" s="93">
        <v>0</v>
      </c>
      <c r="S166" s="93">
        <f>O166-P166-Q166-R166</f>
        <v>13690580.75</v>
      </c>
      <c r="T166" s="93">
        <f t="shared" si="69"/>
        <v>16016.121607393543</v>
      </c>
      <c r="U166" s="93">
        <v>16016.12</v>
      </c>
    </row>
    <row r="167" spans="1:21" ht="35.25" x14ac:dyDescent="0.5">
      <c r="A167">
        <v>1</v>
      </c>
      <c r="B167" s="95">
        <f>SUBTOTAL(9,$A$16:A167)</f>
        <v>111</v>
      </c>
      <c r="C167" s="97" t="s">
        <v>299</v>
      </c>
      <c r="D167" s="89"/>
      <c r="E167" s="89">
        <v>1974</v>
      </c>
      <c r="F167" s="89" t="s">
        <v>498</v>
      </c>
      <c r="G167" s="89">
        <v>2</v>
      </c>
      <c r="H167" s="89" t="s">
        <v>400</v>
      </c>
      <c r="I167" s="90">
        <v>821</v>
      </c>
      <c r="J167" s="90">
        <v>758.5</v>
      </c>
      <c r="K167" s="91">
        <v>47</v>
      </c>
      <c r="L167" s="89" t="s">
        <v>496</v>
      </c>
      <c r="M167" s="89" t="s">
        <v>503</v>
      </c>
      <c r="N167" s="92" t="s">
        <v>504</v>
      </c>
      <c r="O167" s="93">
        <v>9140047.1999999993</v>
      </c>
      <c r="P167" s="93">
        <v>0</v>
      </c>
      <c r="Q167" s="93">
        <v>0</v>
      </c>
      <c r="R167" s="93">
        <v>0</v>
      </c>
      <c r="S167" s="93">
        <f>O167-P167-Q167-R167</f>
        <v>9140047.1999999993</v>
      </c>
      <c r="T167" s="93">
        <f t="shared" si="69"/>
        <v>11132.822411693056</v>
      </c>
      <c r="U167" s="93">
        <v>11342.28</v>
      </c>
    </row>
    <row r="168" spans="1:21" ht="35.25" x14ac:dyDescent="0.5">
      <c r="B168" s="88" t="s">
        <v>300</v>
      </c>
      <c r="C168" s="88"/>
      <c r="D168" s="89" t="s">
        <v>501</v>
      </c>
      <c r="E168" s="89" t="s">
        <v>501</v>
      </c>
      <c r="F168" s="89" t="s">
        <v>501</v>
      </c>
      <c r="G168" s="89" t="s">
        <v>501</v>
      </c>
      <c r="H168" s="89" t="s">
        <v>501</v>
      </c>
      <c r="I168" s="90">
        <f>I169</f>
        <v>718.6</v>
      </c>
      <c r="J168" s="90">
        <f t="shared" ref="J168:K168" si="93">J169</f>
        <v>718.6</v>
      </c>
      <c r="K168" s="91">
        <f t="shared" si="93"/>
        <v>42</v>
      </c>
      <c r="L168" s="89" t="s">
        <v>501</v>
      </c>
      <c r="M168" s="89" t="s">
        <v>501</v>
      </c>
      <c r="N168" s="92" t="s">
        <v>501</v>
      </c>
      <c r="O168" s="93">
        <v>8670350.3300000001</v>
      </c>
      <c r="P168" s="93">
        <f t="shared" ref="P168:S168" si="94">P169</f>
        <v>0</v>
      </c>
      <c r="Q168" s="93">
        <f t="shared" si="94"/>
        <v>0</v>
      </c>
      <c r="R168" s="93">
        <f t="shared" si="94"/>
        <v>0</v>
      </c>
      <c r="S168" s="93">
        <f t="shared" si="94"/>
        <v>8670350.3300000001</v>
      </c>
      <c r="T168" s="93">
        <f t="shared" ref="T168:T176" si="95">O168/I168</f>
        <v>12065.614152518787</v>
      </c>
      <c r="U168" s="93">
        <f>U169</f>
        <v>12292.62</v>
      </c>
    </row>
    <row r="169" spans="1:21" ht="35.25" x14ac:dyDescent="0.5">
      <c r="A169">
        <v>1</v>
      </c>
      <c r="B169" s="95">
        <f>SUBTOTAL(9,$A$16:A169)</f>
        <v>112</v>
      </c>
      <c r="C169" s="97" t="s">
        <v>301</v>
      </c>
      <c r="D169" s="89"/>
      <c r="E169" s="89">
        <v>1971</v>
      </c>
      <c r="F169" s="89" t="s">
        <v>498</v>
      </c>
      <c r="G169" s="89">
        <v>2</v>
      </c>
      <c r="H169" s="89" t="s">
        <v>393</v>
      </c>
      <c r="I169" s="90">
        <v>718.6</v>
      </c>
      <c r="J169" s="90">
        <v>718.6</v>
      </c>
      <c r="K169" s="91">
        <v>42</v>
      </c>
      <c r="L169" s="89" t="s">
        <v>496</v>
      </c>
      <c r="M169" s="89" t="s">
        <v>502</v>
      </c>
      <c r="N169" s="92" t="s">
        <v>540</v>
      </c>
      <c r="O169" s="93">
        <v>8670350.3300000001</v>
      </c>
      <c r="P169" s="93">
        <v>0</v>
      </c>
      <c r="Q169" s="93">
        <v>0</v>
      </c>
      <c r="R169" s="93">
        <v>0</v>
      </c>
      <c r="S169" s="93">
        <f>O169-P169-Q169-R169</f>
        <v>8670350.3300000001</v>
      </c>
      <c r="T169" s="93">
        <f t="shared" si="95"/>
        <v>12065.614152518787</v>
      </c>
      <c r="U169" s="93">
        <v>12292.62</v>
      </c>
    </row>
    <row r="170" spans="1:21" ht="35.25" x14ac:dyDescent="0.5">
      <c r="B170" s="88" t="s">
        <v>323</v>
      </c>
      <c r="C170" s="88"/>
      <c r="D170" s="89" t="s">
        <v>501</v>
      </c>
      <c r="E170" s="89" t="s">
        <v>501</v>
      </c>
      <c r="F170" s="89" t="s">
        <v>501</v>
      </c>
      <c r="G170" s="89" t="s">
        <v>501</v>
      </c>
      <c r="H170" s="89" t="s">
        <v>501</v>
      </c>
      <c r="I170" s="90">
        <f>I171</f>
        <v>961.7</v>
      </c>
      <c r="J170" s="90">
        <f t="shared" ref="J170:K170" si="96">J171</f>
        <v>880.9</v>
      </c>
      <c r="K170" s="91">
        <f t="shared" si="96"/>
        <v>45</v>
      </c>
      <c r="L170" s="89" t="s">
        <v>501</v>
      </c>
      <c r="M170" s="89" t="s">
        <v>501</v>
      </c>
      <c r="N170" s="92" t="s">
        <v>501</v>
      </c>
      <c r="O170" s="93">
        <v>12186729.6</v>
      </c>
      <c r="P170" s="93">
        <f t="shared" ref="P170:S170" si="97">P171</f>
        <v>0</v>
      </c>
      <c r="Q170" s="93">
        <f t="shared" si="97"/>
        <v>0</v>
      </c>
      <c r="R170" s="93">
        <f t="shared" si="97"/>
        <v>0</v>
      </c>
      <c r="S170" s="93">
        <f t="shared" si="97"/>
        <v>12186729.6</v>
      </c>
      <c r="T170" s="93">
        <f t="shared" si="95"/>
        <v>12672.069876260788</v>
      </c>
      <c r="U170" s="93">
        <f>U171</f>
        <v>12910.49</v>
      </c>
    </row>
    <row r="171" spans="1:21" ht="35.25" x14ac:dyDescent="0.5">
      <c r="A171">
        <v>1</v>
      </c>
      <c r="B171" s="95">
        <f>SUBTOTAL(9,$A$16:A171)</f>
        <v>113</v>
      </c>
      <c r="C171" s="97" t="s">
        <v>316</v>
      </c>
      <c r="D171" s="89"/>
      <c r="E171" s="89">
        <v>1982</v>
      </c>
      <c r="F171" s="89" t="s">
        <v>498</v>
      </c>
      <c r="G171" s="89">
        <v>2</v>
      </c>
      <c r="H171" s="89" t="s">
        <v>400</v>
      </c>
      <c r="I171" s="90">
        <v>961.7</v>
      </c>
      <c r="J171" s="90">
        <v>880.9</v>
      </c>
      <c r="K171" s="91">
        <v>45</v>
      </c>
      <c r="L171" s="89" t="s">
        <v>496</v>
      </c>
      <c r="M171" s="89" t="s">
        <v>503</v>
      </c>
      <c r="N171" s="92" t="s">
        <v>504</v>
      </c>
      <c r="O171" s="93">
        <v>12186729.6</v>
      </c>
      <c r="P171" s="93">
        <v>0</v>
      </c>
      <c r="Q171" s="93">
        <v>0</v>
      </c>
      <c r="R171" s="93">
        <v>0</v>
      </c>
      <c r="S171" s="93">
        <f>O171-P171-Q171-R171</f>
        <v>12186729.6</v>
      </c>
      <c r="T171" s="93">
        <f t="shared" si="95"/>
        <v>12672.069876260788</v>
      </c>
      <c r="U171" s="93">
        <v>12910.49</v>
      </c>
    </row>
    <row r="172" spans="1:21" ht="35.25" x14ac:dyDescent="0.5">
      <c r="B172" s="88" t="s">
        <v>324</v>
      </c>
      <c r="C172" s="88"/>
      <c r="D172" s="89" t="s">
        <v>501</v>
      </c>
      <c r="E172" s="89" t="s">
        <v>501</v>
      </c>
      <c r="F172" s="89" t="s">
        <v>501</v>
      </c>
      <c r="G172" s="89" t="s">
        <v>501</v>
      </c>
      <c r="H172" s="89" t="s">
        <v>501</v>
      </c>
      <c r="I172" s="90">
        <f>I173</f>
        <v>293</v>
      </c>
      <c r="J172" s="90">
        <f t="shared" ref="J172:K172" si="98">J173</f>
        <v>251.3</v>
      </c>
      <c r="K172" s="91">
        <f t="shared" si="98"/>
        <v>11</v>
      </c>
      <c r="L172" s="89" t="s">
        <v>501</v>
      </c>
      <c r="M172" s="89" t="s">
        <v>501</v>
      </c>
      <c r="N172" s="92" t="s">
        <v>501</v>
      </c>
      <c r="O172" s="93">
        <v>2076962.96</v>
      </c>
      <c r="P172" s="93">
        <f t="shared" ref="P172:S172" si="99">P173</f>
        <v>0</v>
      </c>
      <c r="Q172" s="93">
        <f t="shared" si="99"/>
        <v>0</v>
      </c>
      <c r="R172" s="93">
        <f t="shared" si="99"/>
        <v>0</v>
      </c>
      <c r="S172" s="93">
        <f t="shared" si="99"/>
        <v>2076962.96</v>
      </c>
      <c r="T172" s="93">
        <f t="shared" si="95"/>
        <v>7088.610784982935</v>
      </c>
      <c r="U172" s="93">
        <f>U173</f>
        <v>7989.54</v>
      </c>
    </row>
    <row r="173" spans="1:21" ht="35.25" x14ac:dyDescent="0.5">
      <c r="A173">
        <v>1</v>
      </c>
      <c r="B173" s="95">
        <f>SUBTOTAL(9,$A$16:A173)</f>
        <v>114</v>
      </c>
      <c r="C173" s="97" t="s">
        <v>491</v>
      </c>
      <c r="D173" s="89" t="s">
        <v>500</v>
      </c>
      <c r="E173" s="89">
        <v>1917</v>
      </c>
      <c r="F173" s="89" t="s">
        <v>498</v>
      </c>
      <c r="G173" s="89">
        <v>2</v>
      </c>
      <c r="H173" s="89">
        <v>1</v>
      </c>
      <c r="I173" s="90">
        <v>293</v>
      </c>
      <c r="J173" s="90">
        <v>251.3</v>
      </c>
      <c r="K173" s="91">
        <v>11</v>
      </c>
      <c r="L173" s="89" t="s">
        <v>496</v>
      </c>
      <c r="M173" s="89" t="s">
        <v>503</v>
      </c>
      <c r="N173" s="92" t="s">
        <v>504</v>
      </c>
      <c r="O173" s="93">
        <v>2076962.96</v>
      </c>
      <c r="P173" s="93">
        <v>0</v>
      </c>
      <c r="Q173" s="93">
        <v>0</v>
      </c>
      <c r="R173" s="93">
        <v>0</v>
      </c>
      <c r="S173" s="93">
        <f>O173-P173-Q173-R173</f>
        <v>2076962.96</v>
      </c>
      <c r="T173" s="93">
        <f t="shared" si="95"/>
        <v>7088.610784982935</v>
      </c>
      <c r="U173" s="93">
        <v>7989.54</v>
      </c>
    </row>
    <row r="174" spans="1:21" ht="35.25" x14ac:dyDescent="0.5">
      <c r="B174" s="88" t="s">
        <v>334</v>
      </c>
      <c r="C174" s="88"/>
      <c r="D174" s="89" t="s">
        <v>501</v>
      </c>
      <c r="E174" s="89" t="s">
        <v>501</v>
      </c>
      <c r="F174" s="89" t="s">
        <v>501</v>
      </c>
      <c r="G174" s="89" t="s">
        <v>501</v>
      </c>
      <c r="H174" s="89" t="s">
        <v>501</v>
      </c>
      <c r="I174" s="90">
        <f>SUM(I175:I176)</f>
        <v>4343.1000000000004</v>
      </c>
      <c r="J174" s="90">
        <f t="shared" ref="J174:K174" si="100">SUM(J175:J176)</f>
        <v>4014.7</v>
      </c>
      <c r="K174" s="91">
        <f t="shared" si="100"/>
        <v>175</v>
      </c>
      <c r="L174" s="89" t="s">
        <v>501</v>
      </c>
      <c r="M174" s="89" t="s">
        <v>501</v>
      </c>
      <c r="N174" s="92" t="s">
        <v>501</v>
      </c>
      <c r="O174" s="93">
        <v>22647005.84</v>
      </c>
      <c r="P174" s="93">
        <f t="shared" ref="P174:S174" si="101">SUM(P175:P176)</f>
        <v>0</v>
      </c>
      <c r="Q174" s="93">
        <f t="shared" si="101"/>
        <v>0</v>
      </c>
      <c r="R174" s="93">
        <f t="shared" si="101"/>
        <v>0</v>
      </c>
      <c r="S174" s="93">
        <f t="shared" si="101"/>
        <v>22647005.84</v>
      </c>
      <c r="T174" s="93">
        <f t="shared" si="95"/>
        <v>5214.4794823973652</v>
      </c>
      <c r="U174" s="93">
        <f>MAX(U175:U176)</f>
        <v>10266.39</v>
      </c>
    </row>
    <row r="175" spans="1:21" ht="35.25" x14ac:dyDescent="0.5">
      <c r="A175">
        <v>1</v>
      </c>
      <c r="B175" s="95">
        <f>SUBTOTAL(9,$A$16:A175)</f>
        <v>115</v>
      </c>
      <c r="C175" s="97" t="s">
        <v>330</v>
      </c>
      <c r="D175" s="89"/>
      <c r="E175" s="89">
        <v>1968</v>
      </c>
      <c r="F175" s="89" t="s">
        <v>498</v>
      </c>
      <c r="G175" s="89">
        <v>5</v>
      </c>
      <c r="H175" s="89" t="s">
        <v>395</v>
      </c>
      <c r="I175" s="90">
        <v>3557</v>
      </c>
      <c r="J175" s="90">
        <v>3288.4</v>
      </c>
      <c r="K175" s="91">
        <v>135</v>
      </c>
      <c r="L175" s="89" t="s">
        <v>496</v>
      </c>
      <c r="M175" s="89" t="s">
        <v>502</v>
      </c>
      <c r="N175" s="92" t="s">
        <v>545</v>
      </c>
      <c r="O175" s="93">
        <v>14725631.6</v>
      </c>
      <c r="P175" s="93">
        <v>0</v>
      </c>
      <c r="Q175" s="93">
        <v>0</v>
      </c>
      <c r="R175" s="93">
        <v>0</v>
      </c>
      <c r="S175" s="93">
        <f>O175-P175-Q175-R175</f>
        <v>14725631.6</v>
      </c>
      <c r="T175" s="93">
        <f t="shared" si="95"/>
        <v>4139.902052291257</v>
      </c>
      <c r="U175" s="93">
        <v>4217.79</v>
      </c>
    </row>
    <row r="176" spans="1:21" ht="35.25" x14ac:dyDescent="0.5">
      <c r="A176">
        <v>1</v>
      </c>
      <c r="B176" s="95">
        <f>SUBTOTAL(9,$A$16:A176)</f>
        <v>116</v>
      </c>
      <c r="C176" s="97" t="s">
        <v>331</v>
      </c>
      <c r="D176" s="89"/>
      <c r="E176" s="89">
        <v>1967</v>
      </c>
      <c r="F176" s="89" t="s">
        <v>498</v>
      </c>
      <c r="G176" s="89">
        <v>2</v>
      </c>
      <c r="H176" s="89" t="s">
        <v>393</v>
      </c>
      <c r="I176" s="90">
        <v>786.1</v>
      </c>
      <c r="J176" s="90">
        <v>726.3</v>
      </c>
      <c r="K176" s="91">
        <v>40</v>
      </c>
      <c r="L176" s="89" t="s">
        <v>496</v>
      </c>
      <c r="M176" s="89" t="s">
        <v>503</v>
      </c>
      <c r="N176" s="92" t="s">
        <v>504</v>
      </c>
      <c r="O176" s="93">
        <v>7921374.2399999993</v>
      </c>
      <c r="P176" s="93">
        <v>0</v>
      </c>
      <c r="Q176" s="93">
        <v>0</v>
      </c>
      <c r="R176" s="93">
        <v>0</v>
      </c>
      <c r="S176" s="93">
        <f>O176-P176-Q176-R176</f>
        <v>7921374.2399999993</v>
      </c>
      <c r="T176" s="93">
        <f t="shared" si="95"/>
        <v>10076.802238900902</v>
      </c>
      <c r="U176" s="93">
        <v>10266.39</v>
      </c>
    </row>
    <row r="177" spans="1:21" ht="35.25" x14ac:dyDescent="0.5">
      <c r="A177">
        <v>1</v>
      </c>
      <c r="B177" s="88" t="s">
        <v>606</v>
      </c>
      <c r="C177" s="97"/>
      <c r="D177" s="89" t="s">
        <v>501</v>
      </c>
      <c r="E177" s="89" t="s">
        <v>501</v>
      </c>
      <c r="F177" s="89" t="s">
        <v>501</v>
      </c>
      <c r="G177" s="89" t="s">
        <v>501</v>
      </c>
      <c r="H177" s="89" t="s">
        <v>501</v>
      </c>
      <c r="I177" s="90">
        <f>I178+I205+I210+I227+I238+I240+I250+I253+I256+I260+I262+I264+I266+I268+I271+I273+I275+I277+I282+I284+I286+I288+I290+I293+I296+I298+I300+I302+I305+I307+I312+I314+I316+I319+I322</f>
        <v>342794.86000000004</v>
      </c>
      <c r="J177" s="90">
        <f t="shared" ref="J177:K177" si="102">J178+J205+J210+J227+J238+J240+J250+J253+J256+J260+J262+J264+J266+J268+J271+J273+J275+J277+J282+J284+J286+J288+J290+J293+J296+J298+J300+J302+J305+J307+J312+J314+J316+J319+J322</f>
        <v>283903.66000000009</v>
      </c>
      <c r="K177" s="91">
        <f t="shared" si="102"/>
        <v>12896</v>
      </c>
      <c r="L177" s="89" t="s">
        <v>501</v>
      </c>
      <c r="M177" s="89" t="s">
        <v>501</v>
      </c>
      <c r="N177" s="92" t="s">
        <v>501</v>
      </c>
      <c r="O177" s="101">
        <f>O178+O205+O210+O227+O238+O240+O250+O253+O256+O260+O262+O264+O266+O268+O271+O273+O275+O277+O282+O284+O286+O288+O290+O293+O296+O298+O300+O302+O305+O307+O312+O314+O316+O319+O322</f>
        <v>1352797492.02</v>
      </c>
      <c r="P177" s="101">
        <f t="shared" ref="P177:S177" si="103">P178+P205+P210+P227+P238+P240+P250+P253+P256+P260+P262+P264+P266+P268+P271+P273+P275+P277+P282+P284+P286+P288+P290+P293+P296+P298+P300+P302+P305+P307+P312+P314+P316+P319+P322</f>
        <v>0</v>
      </c>
      <c r="Q177" s="101">
        <f t="shared" si="103"/>
        <v>0</v>
      </c>
      <c r="R177" s="101">
        <f t="shared" si="103"/>
        <v>0</v>
      </c>
      <c r="S177" s="101">
        <f t="shared" si="103"/>
        <v>1352797492.02</v>
      </c>
      <c r="T177" s="93">
        <f t="shared" si="6"/>
        <v>3946.3762438561648</v>
      </c>
      <c r="U177" s="93">
        <f>MAX(U178:U322)</f>
        <v>18687.41</v>
      </c>
    </row>
    <row r="178" spans="1:21" ht="35.25" x14ac:dyDescent="0.5">
      <c r="B178" s="88" t="s">
        <v>492</v>
      </c>
      <c r="C178" s="94"/>
      <c r="D178" s="89" t="s">
        <v>501</v>
      </c>
      <c r="E178" s="89" t="s">
        <v>501</v>
      </c>
      <c r="F178" s="89" t="s">
        <v>501</v>
      </c>
      <c r="G178" s="89" t="s">
        <v>501</v>
      </c>
      <c r="H178" s="89" t="s">
        <v>501</v>
      </c>
      <c r="I178" s="90">
        <f>SUM(I179:I204)</f>
        <v>89141.799999999988</v>
      </c>
      <c r="J178" s="90">
        <f t="shared" ref="J178:K178" si="104">SUM(J179:J204)</f>
        <v>72771.09</v>
      </c>
      <c r="K178" s="91">
        <f t="shared" si="104"/>
        <v>3488</v>
      </c>
      <c r="L178" s="89" t="s">
        <v>501</v>
      </c>
      <c r="M178" s="89" t="s">
        <v>501</v>
      </c>
      <c r="N178" s="92" t="s">
        <v>501</v>
      </c>
      <c r="O178" s="93">
        <v>296637025.41000003</v>
      </c>
      <c r="P178" s="93">
        <f t="shared" ref="P178:S178" si="105">SUM(P179:P204)</f>
        <v>0</v>
      </c>
      <c r="Q178" s="93">
        <f t="shared" si="105"/>
        <v>0</v>
      </c>
      <c r="R178" s="93">
        <f t="shared" si="105"/>
        <v>0</v>
      </c>
      <c r="S178" s="93">
        <f t="shared" si="105"/>
        <v>296637025.41000003</v>
      </c>
      <c r="T178" s="93">
        <f t="shared" si="6"/>
        <v>3327.6984019842548</v>
      </c>
      <c r="U178" s="93">
        <f>MAX(U179:U204)</f>
        <v>17662.169999999998</v>
      </c>
    </row>
    <row r="179" spans="1:21" ht="35.25" x14ac:dyDescent="0.5">
      <c r="A179">
        <v>1</v>
      </c>
      <c r="B179" s="95">
        <f>SUBTOTAL(9,$A$179:A179)</f>
        <v>1</v>
      </c>
      <c r="C179" s="96" t="s">
        <v>58</v>
      </c>
      <c r="D179" s="89"/>
      <c r="E179" s="89">
        <v>1960</v>
      </c>
      <c r="F179" s="89" t="s">
        <v>498</v>
      </c>
      <c r="G179" s="89">
        <v>4</v>
      </c>
      <c r="H179" s="89">
        <v>2</v>
      </c>
      <c r="I179" s="90">
        <v>1341.8</v>
      </c>
      <c r="J179" s="90">
        <v>1245.5999999999999</v>
      </c>
      <c r="K179" s="91">
        <v>62</v>
      </c>
      <c r="L179" s="89" t="s">
        <v>496</v>
      </c>
      <c r="M179" s="89" t="s">
        <v>502</v>
      </c>
      <c r="N179" s="92" t="s">
        <v>701</v>
      </c>
      <c r="O179" s="93">
        <v>12959114.83</v>
      </c>
      <c r="P179" s="93">
        <v>0</v>
      </c>
      <c r="Q179" s="93">
        <v>0</v>
      </c>
      <c r="R179" s="93">
        <v>0</v>
      </c>
      <c r="S179" s="93">
        <f t="shared" si="7"/>
        <v>12959114.83</v>
      </c>
      <c r="T179" s="93">
        <f t="shared" si="6"/>
        <v>9658.0077731405581</v>
      </c>
      <c r="U179" s="93">
        <v>9658.48</v>
      </c>
    </row>
    <row r="180" spans="1:21" ht="35.25" x14ac:dyDescent="0.5">
      <c r="A180">
        <v>1</v>
      </c>
      <c r="B180" s="95">
        <f>SUBTOTAL(9,$A$179:A180)</f>
        <v>2</v>
      </c>
      <c r="C180" s="96" t="s">
        <v>59</v>
      </c>
      <c r="D180" s="89"/>
      <c r="E180" s="89">
        <v>1954</v>
      </c>
      <c r="F180" s="89" t="s">
        <v>498</v>
      </c>
      <c r="G180" s="89">
        <v>4</v>
      </c>
      <c r="H180" s="89">
        <v>7</v>
      </c>
      <c r="I180" s="90">
        <v>6216.1</v>
      </c>
      <c r="J180" s="90">
        <v>2785.9</v>
      </c>
      <c r="K180" s="91">
        <v>169</v>
      </c>
      <c r="L180" s="89" t="s">
        <v>496</v>
      </c>
      <c r="M180" s="89" t="s">
        <v>502</v>
      </c>
      <c r="N180" s="92" t="s">
        <v>519</v>
      </c>
      <c r="O180" s="93">
        <v>23706706.25</v>
      </c>
      <c r="P180" s="93">
        <v>0</v>
      </c>
      <c r="Q180" s="93">
        <v>0</v>
      </c>
      <c r="R180" s="93">
        <v>0</v>
      </c>
      <c r="S180" s="93">
        <f t="shared" si="7"/>
        <v>23706706.25</v>
      </c>
      <c r="T180" s="93">
        <f t="shared" si="6"/>
        <v>3813.7588278824342</v>
      </c>
      <c r="U180" s="93">
        <v>4910.2700000000004</v>
      </c>
    </row>
    <row r="181" spans="1:21" ht="35.25" x14ac:dyDescent="0.5">
      <c r="A181">
        <v>1</v>
      </c>
      <c r="B181" s="95">
        <f>SUBTOTAL(9,$A$179:A181)</f>
        <v>3</v>
      </c>
      <c r="C181" s="97" t="s">
        <v>60</v>
      </c>
      <c r="D181" s="89"/>
      <c r="E181" s="89">
        <v>1949</v>
      </c>
      <c r="F181" s="89" t="s">
        <v>498</v>
      </c>
      <c r="G181" s="89">
        <v>2</v>
      </c>
      <c r="H181" s="89">
        <v>2</v>
      </c>
      <c r="I181" s="90">
        <v>873.7</v>
      </c>
      <c r="J181" s="90">
        <v>803.1</v>
      </c>
      <c r="K181" s="91">
        <v>31</v>
      </c>
      <c r="L181" s="89" t="s">
        <v>496</v>
      </c>
      <c r="M181" s="89" t="s">
        <v>502</v>
      </c>
      <c r="N181" s="92" t="s">
        <v>690</v>
      </c>
      <c r="O181" s="93">
        <v>10179912.59</v>
      </c>
      <c r="P181" s="93">
        <v>0</v>
      </c>
      <c r="Q181" s="93">
        <v>0</v>
      </c>
      <c r="R181" s="93">
        <v>0</v>
      </c>
      <c r="S181" s="93">
        <f t="shared" si="7"/>
        <v>10179912.59</v>
      </c>
      <c r="T181" s="93">
        <f t="shared" si="6"/>
        <v>11651.496612109418</v>
      </c>
      <c r="U181" s="93">
        <v>11652.06</v>
      </c>
    </row>
    <row r="182" spans="1:21" ht="35.25" x14ac:dyDescent="0.5">
      <c r="A182">
        <v>1</v>
      </c>
      <c r="B182" s="95">
        <f>SUBTOTAL(9,$A$179:A182)</f>
        <v>4</v>
      </c>
      <c r="C182" s="97" t="s">
        <v>61</v>
      </c>
      <c r="D182" s="89"/>
      <c r="E182" s="89">
        <v>1961</v>
      </c>
      <c r="F182" s="89" t="s">
        <v>498</v>
      </c>
      <c r="G182" s="89">
        <v>3</v>
      </c>
      <c r="H182" s="89">
        <v>2</v>
      </c>
      <c r="I182" s="90">
        <v>1487.1</v>
      </c>
      <c r="J182" s="90">
        <v>1117.1300000000001</v>
      </c>
      <c r="K182" s="91">
        <v>94</v>
      </c>
      <c r="L182" s="89" t="s">
        <v>496</v>
      </c>
      <c r="M182" s="89" t="s">
        <v>502</v>
      </c>
      <c r="N182" s="92" t="s">
        <v>690</v>
      </c>
      <c r="O182" s="93">
        <v>9926626.3000000007</v>
      </c>
      <c r="P182" s="93">
        <v>0</v>
      </c>
      <c r="Q182" s="93">
        <v>0</v>
      </c>
      <c r="R182" s="93">
        <v>0</v>
      </c>
      <c r="S182" s="93">
        <f t="shared" si="7"/>
        <v>9926626.3000000007</v>
      </c>
      <c r="T182" s="93">
        <f t="shared" si="6"/>
        <v>6675.1572187478996</v>
      </c>
      <c r="U182" s="93">
        <v>6801.08</v>
      </c>
    </row>
    <row r="183" spans="1:21" ht="35.25" x14ac:dyDescent="0.5">
      <c r="A183">
        <v>1</v>
      </c>
      <c r="B183" s="95">
        <f>SUBTOTAL(9,$A$179:A183)</f>
        <v>5</v>
      </c>
      <c r="C183" s="97" t="s">
        <v>62</v>
      </c>
      <c r="D183" s="89"/>
      <c r="E183" s="89">
        <v>1993</v>
      </c>
      <c r="F183" s="89" t="s">
        <v>498</v>
      </c>
      <c r="G183" s="89">
        <v>6</v>
      </c>
      <c r="H183" s="89">
        <v>1</v>
      </c>
      <c r="I183" s="90">
        <v>3664.3</v>
      </c>
      <c r="J183" s="90">
        <v>2532.1999999999998</v>
      </c>
      <c r="K183" s="91">
        <v>150</v>
      </c>
      <c r="L183" s="89" t="s">
        <v>496</v>
      </c>
      <c r="M183" s="89" t="s">
        <v>502</v>
      </c>
      <c r="N183" s="92" t="s">
        <v>690</v>
      </c>
      <c r="O183" s="93">
        <v>21612581</v>
      </c>
      <c r="P183" s="93">
        <v>0</v>
      </c>
      <c r="Q183" s="93">
        <v>0</v>
      </c>
      <c r="R183" s="93">
        <v>0</v>
      </c>
      <c r="S183" s="93">
        <f t="shared" si="7"/>
        <v>21612581</v>
      </c>
      <c r="T183" s="93">
        <f t="shared" si="6"/>
        <v>5898.1472586851514</v>
      </c>
      <c r="U183" s="93">
        <v>6388.9</v>
      </c>
    </row>
    <row r="184" spans="1:21" ht="35.25" x14ac:dyDescent="0.5">
      <c r="A184">
        <v>1</v>
      </c>
      <c r="B184" s="95">
        <f>SUBTOTAL(9,$A$179:A184)</f>
        <v>6</v>
      </c>
      <c r="C184" s="97" t="s">
        <v>63</v>
      </c>
      <c r="D184" s="89"/>
      <c r="E184" s="89">
        <v>1986</v>
      </c>
      <c r="F184" s="89" t="s">
        <v>499</v>
      </c>
      <c r="G184" s="89">
        <v>9</v>
      </c>
      <c r="H184" s="89">
        <v>3</v>
      </c>
      <c r="I184" s="90">
        <v>6162.7</v>
      </c>
      <c r="J184" s="90">
        <v>5794.4</v>
      </c>
      <c r="K184" s="91">
        <v>286</v>
      </c>
      <c r="L184" s="89" t="s">
        <v>496</v>
      </c>
      <c r="M184" s="89" t="s">
        <v>502</v>
      </c>
      <c r="N184" s="92" t="s">
        <v>695</v>
      </c>
      <c r="O184" s="93">
        <v>11962768.629999999</v>
      </c>
      <c r="P184" s="93">
        <v>0</v>
      </c>
      <c r="Q184" s="93">
        <v>0</v>
      </c>
      <c r="R184" s="93">
        <v>0</v>
      </c>
      <c r="S184" s="93">
        <f t="shared" si="7"/>
        <v>11962768.629999999</v>
      </c>
      <c r="T184" s="93">
        <f t="shared" si="6"/>
        <v>1941.1570626511107</v>
      </c>
      <c r="U184" s="93">
        <v>1941.25</v>
      </c>
    </row>
    <row r="185" spans="1:21" ht="35.25" x14ac:dyDescent="0.5">
      <c r="A185">
        <v>1</v>
      </c>
      <c r="B185" s="95">
        <f>SUBTOTAL(9,$A$179:A185)</f>
        <v>7</v>
      </c>
      <c r="C185" s="97" t="s">
        <v>64</v>
      </c>
      <c r="D185" s="89"/>
      <c r="E185" s="89">
        <v>1957</v>
      </c>
      <c r="F185" s="89" t="s">
        <v>498</v>
      </c>
      <c r="G185" s="89">
        <v>4</v>
      </c>
      <c r="H185" s="89">
        <v>4</v>
      </c>
      <c r="I185" s="90">
        <v>2945.3</v>
      </c>
      <c r="J185" s="90">
        <v>2313.9</v>
      </c>
      <c r="K185" s="91">
        <v>109</v>
      </c>
      <c r="L185" s="89" t="s">
        <v>496</v>
      </c>
      <c r="M185" s="89" t="s">
        <v>502</v>
      </c>
      <c r="N185" s="92" t="s">
        <v>691</v>
      </c>
      <c r="O185" s="93">
        <v>20856102.009999998</v>
      </c>
      <c r="P185" s="93">
        <v>0</v>
      </c>
      <c r="Q185" s="93">
        <v>0</v>
      </c>
      <c r="R185" s="93">
        <v>0</v>
      </c>
      <c r="S185" s="93">
        <f t="shared" si="7"/>
        <v>20856102.009999998</v>
      </c>
      <c r="T185" s="93">
        <f t="shared" si="6"/>
        <v>7081.1469154245733</v>
      </c>
      <c r="U185" s="93">
        <v>8362.64</v>
      </c>
    </row>
    <row r="186" spans="1:21" ht="35.25" x14ac:dyDescent="0.5">
      <c r="A186">
        <v>1</v>
      </c>
      <c r="B186" s="95">
        <f>SUBTOTAL(9,$A$179:A186)</f>
        <v>8</v>
      </c>
      <c r="C186" s="97" t="s">
        <v>65</v>
      </c>
      <c r="D186" s="89"/>
      <c r="E186" s="89">
        <v>1976</v>
      </c>
      <c r="F186" s="89" t="s">
        <v>498</v>
      </c>
      <c r="G186" s="89">
        <v>5</v>
      </c>
      <c r="H186" s="89">
        <v>1</v>
      </c>
      <c r="I186" s="90">
        <v>1393.7</v>
      </c>
      <c r="J186" s="90">
        <v>1019.2</v>
      </c>
      <c r="K186" s="91">
        <v>255</v>
      </c>
      <c r="L186" s="89" t="s">
        <v>496</v>
      </c>
      <c r="M186" s="89" t="s">
        <v>502</v>
      </c>
      <c r="N186" s="92" t="s">
        <v>690</v>
      </c>
      <c r="O186" s="93">
        <v>1748115.43</v>
      </c>
      <c r="P186" s="93">
        <v>0</v>
      </c>
      <c r="Q186" s="93">
        <v>0</v>
      </c>
      <c r="R186" s="93">
        <v>0</v>
      </c>
      <c r="S186" s="93">
        <f t="shared" si="7"/>
        <v>1748115.43</v>
      </c>
      <c r="T186" s="93">
        <f t="shared" si="6"/>
        <v>1254.2982205639664</v>
      </c>
      <c r="U186" s="93">
        <v>1254.2982205639664</v>
      </c>
    </row>
    <row r="187" spans="1:21" ht="35.25" x14ac:dyDescent="0.5">
      <c r="A187">
        <v>1</v>
      </c>
      <c r="B187" s="95">
        <f>SUBTOTAL(9,$A$179:A187)</f>
        <v>9</v>
      </c>
      <c r="C187" s="97" t="s">
        <v>66</v>
      </c>
      <c r="D187" s="89"/>
      <c r="E187" s="89">
        <v>1988</v>
      </c>
      <c r="F187" s="89" t="s">
        <v>499</v>
      </c>
      <c r="G187" s="89">
        <v>10</v>
      </c>
      <c r="H187" s="89">
        <v>2</v>
      </c>
      <c r="I187" s="90">
        <v>4337</v>
      </c>
      <c r="J187" s="90">
        <v>4280.8999999999996</v>
      </c>
      <c r="K187" s="91">
        <v>208</v>
      </c>
      <c r="L187" s="89" t="s">
        <v>496</v>
      </c>
      <c r="M187" s="89" t="s">
        <v>502</v>
      </c>
      <c r="N187" s="92" t="s">
        <v>695</v>
      </c>
      <c r="O187" s="93">
        <v>9440888.9700000007</v>
      </c>
      <c r="P187" s="93">
        <v>0</v>
      </c>
      <c r="Q187" s="93">
        <v>0</v>
      </c>
      <c r="R187" s="93">
        <v>0</v>
      </c>
      <c r="S187" s="93">
        <f t="shared" si="7"/>
        <v>9440888.9700000007</v>
      </c>
      <c r="T187" s="93">
        <f t="shared" si="6"/>
        <v>2176.8247567442936</v>
      </c>
      <c r="U187" s="93">
        <v>2176.9299999999998</v>
      </c>
    </row>
    <row r="188" spans="1:21" ht="35.25" x14ac:dyDescent="0.5">
      <c r="A188">
        <v>1</v>
      </c>
      <c r="B188" s="95">
        <f>SUBTOTAL(9,$A$179:A188)</f>
        <v>10</v>
      </c>
      <c r="C188" s="97" t="s">
        <v>67</v>
      </c>
      <c r="D188" s="89"/>
      <c r="E188" s="89">
        <v>1967</v>
      </c>
      <c r="F188" s="89" t="s">
        <v>498</v>
      </c>
      <c r="G188" s="89">
        <v>5</v>
      </c>
      <c r="H188" s="89">
        <v>2</v>
      </c>
      <c r="I188" s="90">
        <v>2274.1999999999998</v>
      </c>
      <c r="J188" s="90">
        <v>1779.6</v>
      </c>
      <c r="K188" s="91">
        <v>98</v>
      </c>
      <c r="L188" s="89" t="s">
        <v>496</v>
      </c>
      <c r="M188" s="89" t="s">
        <v>502</v>
      </c>
      <c r="N188" s="92" t="s">
        <v>699</v>
      </c>
      <c r="O188" s="93">
        <v>7298992.54</v>
      </c>
      <c r="P188" s="93">
        <v>0</v>
      </c>
      <c r="Q188" s="93">
        <v>0</v>
      </c>
      <c r="R188" s="93">
        <v>0</v>
      </c>
      <c r="S188" s="93">
        <f t="shared" si="7"/>
        <v>7298992.54</v>
      </c>
      <c r="T188" s="93">
        <f t="shared" si="6"/>
        <v>3209.4769765192159</v>
      </c>
      <c r="U188" s="93">
        <v>3270.02</v>
      </c>
    </row>
    <row r="189" spans="1:21" ht="35.25" x14ac:dyDescent="0.5">
      <c r="A189">
        <v>1</v>
      </c>
      <c r="B189" s="95">
        <f>SUBTOTAL(9,$A$179:A189)</f>
        <v>11</v>
      </c>
      <c r="C189" s="97" t="s">
        <v>68</v>
      </c>
      <c r="D189" s="89"/>
      <c r="E189" s="89">
        <v>1980</v>
      </c>
      <c r="F189" s="89" t="s">
        <v>498</v>
      </c>
      <c r="G189" s="89">
        <v>4</v>
      </c>
      <c r="H189" s="89">
        <v>1</v>
      </c>
      <c r="I189" s="90">
        <v>878.7</v>
      </c>
      <c r="J189" s="90">
        <v>776.6</v>
      </c>
      <c r="K189" s="91">
        <v>56</v>
      </c>
      <c r="L189" s="89" t="s">
        <v>496</v>
      </c>
      <c r="M189" s="89" t="s">
        <v>502</v>
      </c>
      <c r="N189" s="92" t="s">
        <v>704</v>
      </c>
      <c r="O189" s="93">
        <v>4747522.0799999991</v>
      </c>
      <c r="P189" s="93">
        <v>0</v>
      </c>
      <c r="Q189" s="93">
        <v>0</v>
      </c>
      <c r="R189" s="93">
        <v>0</v>
      </c>
      <c r="S189" s="93">
        <f t="shared" si="7"/>
        <v>4747522.0799999991</v>
      </c>
      <c r="T189" s="93">
        <f t="shared" si="6"/>
        <v>5402.8930010242393</v>
      </c>
      <c r="U189" s="93">
        <v>5504.81</v>
      </c>
    </row>
    <row r="190" spans="1:21" ht="35.25" x14ac:dyDescent="0.5">
      <c r="A190">
        <v>1</v>
      </c>
      <c r="B190" s="95">
        <f>SUBTOTAL(9,$A$179:A190)</f>
        <v>12</v>
      </c>
      <c r="C190" s="97" t="s">
        <v>69</v>
      </c>
      <c r="D190" s="89"/>
      <c r="E190" s="89">
        <v>1986</v>
      </c>
      <c r="F190" s="89" t="s">
        <v>498</v>
      </c>
      <c r="G190" s="89">
        <v>5</v>
      </c>
      <c r="H190" s="89">
        <v>3</v>
      </c>
      <c r="I190" s="90">
        <v>2974.4</v>
      </c>
      <c r="J190" s="90">
        <v>2685.9</v>
      </c>
      <c r="K190" s="91">
        <v>84</v>
      </c>
      <c r="L190" s="89" t="s">
        <v>496</v>
      </c>
      <c r="M190" s="89" t="s">
        <v>502</v>
      </c>
      <c r="N190" s="92" t="s">
        <v>693</v>
      </c>
      <c r="O190" s="93">
        <v>13150365.290000001</v>
      </c>
      <c r="P190" s="93">
        <v>0</v>
      </c>
      <c r="Q190" s="93">
        <v>0</v>
      </c>
      <c r="R190" s="93">
        <v>0</v>
      </c>
      <c r="S190" s="93">
        <f t="shared" si="7"/>
        <v>13150365.290000001</v>
      </c>
      <c r="T190" s="93">
        <f t="shared" si="6"/>
        <v>4421.1825208445407</v>
      </c>
      <c r="U190" s="93">
        <v>4504.58</v>
      </c>
    </row>
    <row r="191" spans="1:21" ht="35.25" x14ac:dyDescent="0.5">
      <c r="A191">
        <v>1</v>
      </c>
      <c r="B191" s="95">
        <f>SUBTOTAL(9,$A$179:A191)</f>
        <v>13</v>
      </c>
      <c r="C191" s="97" t="s">
        <v>70</v>
      </c>
      <c r="D191" s="89"/>
      <c r="E191" s="89">
        <v>1972</v>
      </c>
      <c r="F191" s="89" t="s">
        <v>498</v>
      </c>
      <c r="G191" s="89">
        <v>2</v>
      </c>
      <c r="H191" s="89">
        <v>2</v>
      </c>
      <c r="I191" s="90">
        <v>551</v>
      </c>
      <c r="J191" s="90">
        <v>502.5</v>
      </c>
      <c r="K191" s="91">
        <v>42</v>
      </c>
      <c r="L191" s="89" t="s">
        <v>496</v>
      </c>
      <c r="M191" s="89" t="s">
        <v>502</v>
      </c>
      <c r="N191" s="92" t="s">
        <v>704</v>
      </c>
      <c r="O191" s="93">
        <v>6981645.46</v>
      </c>
      <c r="P191" s="93">
        <v>0</v>
      </c>
      <c r="Q191" s="93">
        <v>0</v>
      </c>
      <c r="R191" s="93">
        <v>0</v>
      </c>
      <c r="S191" s="93">
        <f t="shared" si="7"/>
        <v>6981645.46</v>
      </c>
      <c r="T191" s="93">
        <f t="shared" si="6"/>
        <v>12670.862903811252</v>
      </c>
      <c r="U191" s="93">
        <v>12909.88</v>
      </c>
    </row>
    <row r="192" spans="1:21" ht="35.25" x14ac:dyDescent="0.5">
      <c r="A192">
        <v>1</v>
      </c>
      <c r="B192" s="95">
        <f>SUBTOTAL(9,$A$179:A192)</f>
        <v>14</v>
      </c>
      <c r="C192" s="97" t="s">
        <v>71</v>
      </c>
      <c r="D192" s="89"/>
      <c r="E192" s="89">
        <v>1968</v>
      </c>
      <c r="F192" s="89" t="s">
        <v>498</v>
      </c>
      <c r="G192" s="89">
        <v>5</v>
      </c>
      <c r="H192" s="89">
        <v>5</v>
      </c>
      <c r="I192" s="90">
        <v>3610.7</v>
      </c>
      <c r="J192" s="90">
        <v>3192.56</v>
      </c>
      <c r="K192" s="91">
        <v>203</v>
      </c>
      <c r="L192" s="89" t="s">
        <v>496</v>
      </c>
      <c r="M192" s="89" t="s">
        <v>502</v>
      </c>
      <c r="N192" s="92" t="s">
        <v>702</v>
      </c>
      <c r="O192" s="93">
        <v>13708684.630000001</v>
      </c>
      <c r="P192" s="93">
        <v>0</v>
      </c>
      <c r="Q192" s="93">
        <v>0</v>
      </c>
      <c r="R192" s="93">
        <v>0</v>
      </c>
      <c r="S192" s="93">
        <f t="shared" si="7"/>
        <v>13708684.630000001</v>
      </c>
      <c r="T192" s="93">
        <f t="shared" si="6"/>
        <v>3796.6833661062956</v>
      </c>
      <c r="U192" s="93">
        <v>3796.87</v>
      </c>
    </row>
    <row r="193" spans="1:21" ht="35.25" x14ac:dyDescent="0.5">
      <c r="A193">
        <v>1</v>
      </c>
      <c r="B193" s="95">
        <f>SUBTOTAL(9,$A$179:A193)</f>
        <v>15</v>
      </c>
      <c r="C193" s="97" t="s">
        <v>72</v>
      </c>
      <c r="D193" s="89"/>
      <c r="E193" s="89">
        <v>2000</v>
      </c>
      <c r="F193" s="89" t="s">
        <v>498</v>
      </c>
      <c r="G193" s="89">
        <v>10</v>
      </c>
      <c r="H193" s="89">
        <v>3</v>
      </c>
      <c r="I193" s="90">
        <v>7042.6</v>
      </c>
      <c r="J193" s="90">
        <v>6031.4</v>
      </c>
      <c r="K193" s="91">
        <v>120</v>
      </c>
      <c r="L193" s="89" t="s">
        <v>496</v>
      </c>
      <c r="M193" s="89" t="s">
        <v>502</v>
      </c>
      <c r="N193" s="92" t="s">
        <v>705</v>
      </c>
      <c r="O193" s="93">
        <v>22200340.390000001</v>
      </c>
      <c r="P193" s="93">
        <v>0</v>
      </c>
      <c r="Q193" s="93">
        <v>0</v>
      </c>
      <c r="R193" s="93">
        <v>0</v>
      </c>
      <c r="S193" s="93">
        <f t="shared" si="7"/>
        <v>22200340.390000001</v>
      </c>
      <c r="T193" s="93">
        <f t="shared" si="6"/>
        <v>3152.2932425524664</v>
      </c>
      <c r="U193" s="93">
        <v>3180.72</v>
      </c>
    </row>
    <row r="194" spans="1:21" ht="35.25" x14ac:dyDescent="0.5">
      <c r="A194">
        <v>1</v>
      </c>
      <c r="B194" s="95">
        <f>SUBTOTAL(9,$A$179:A194)</f>
        <v>16</v>
      </c>
      <c r="C194" s="97" t="s">
        <v>73</v>
      </c>
      <c r="D194" s="89"/>
      <c r="E194" s="89">
        <v>1968</v>
      </c>
      <c r="F194" s="89" t="s">
        <v>498</v>
      </c>
      <c r="G194" s="89">
        <v>5</v>
      </c>
      <c r="H194" s="89">
        <v>8</v>
      </c>
      <c r="I194" s="90">
        <v>6972.6</v>
      </c>
      <c r="J194" s="90">
        <v>6354.1</v>
      </c>
      <c r="K194" s="91">
        <v>278</v>
      </c>
      <c r="L194" s="89" t="s">
        <v>496</v>
      </c>
      <c r="M194" s="89" t="s">
        <v>502</v>
      </c>
      <c r="N194" s="92" t="s">
        <v>706</v>
      </c>
      <c r="O194" s="93">
        <v>8740282.9900000002</v>
      </c>
      <c r="P194" s="93">
        <v>0</v>
      </c>
      <c r="Q194" s="93">
        <v>0</v>
      </c>
      <c r="R194" s="93">
        <v>0</v>
      </c>
      <c r="S194" s="93">
        <f t="shared" si="7"/>
        <v>8740282.9900000002</v>
      </c>
      <c r="T194" s="93">
        <f t="shared" si="6"/>
        <v>1253.5184852135501</v>
      </c>
      <c r="U194" s="93">
        <v>1375.6</v>
      </c>
    </row>
    <row r="195" spans="1:21" ht="35.25" x14ac:dyDescent="0.5">
      <c r="A195">
        <v>1</v>
      </c>
      <c r="B195" s="95">
        <f>SUBTOTAL(9,$A$179:A195)</f>
        <v>17</v>
      </c>
      <c r="C195" s="97" t="s">
        <v>74</v>
      </c>
      <c r="D195" s="89"/>
      <c r="E195" s="89">
        <v>1975</v>
      </c>
      <c r="F195" s="89" t="s">
        <v>498</v>
      </c>
      <c r="G195" s="89">
        <v>5</v>
      </c>
      <c r="H195" s="89">
        <v>4</v>
      </c>
      <c r="I195" s="90">
        <v>4680</v>
      </c>
      <c r="J195" s="90">
        <v>4029.3</v>
      </c>
      <c r="K195" s="91">
        <v>128</v>
      </c>
      <c r="L195" s="89" t="s">
        <v>496</v>
      </c>
      <c r="M195" s="89" t="s">
        <v>502</v>
      </c>
      <c r="N195" s="92" t="s">
        <v>702</v>
      </c>
      <c r="O195" s="93">
        <v>13763291.92</v>
      </c>
      <c r="P195" s="93">
        <v>0</v>
      </c>
      <c r="Q195" s="93">
        <v>0</v>
      </c>
      <c r="R195" s="93">
        <v>0</v>
      </c>
      <c r="S195" s="93">
        <f t="shared" si="7"/>
        <v>13763291.92</v>
      </c>
      <c r="T195" s="93">
        <f t="shared" si="6"/>
        <v>2940.8743418803419</v>
      </c>
      <c r="U195" s="93">
        <v>3039.89</v>
      </c>
    </row>
    <row r="196" spans="1:21" ht="35.25" x14ac:dyDescent="0.5">
      <c r="A196">
        <v>1</v>
      </c>
      <c r="B196" s="95">
        <f>SUBTOTAL(9,$A$179:A196)</f>
        <v>18</v>
      </c>
      <c r="C196" s="97" t="s">
        <v>75</v>
      </c>
      <c r="D196" s="89"/>
      <c r="E196" s="89">
        <v>1950</v>
      </c>
      <c r="F196" s="89" t="s">
        <v>498</v>
      </c>
      <c r="G196" s="89">
        <v>4</v>
      </c>
      <c r="H196" s="89">
        <v>2</v>
      </c>
      <c r="I196" s="90">
        <v>2199.1999999999998</v>
      </c>
      <c r="J196" s="90">
        <v>1877.7</v>
      </c>
      <c r="K196" s="91">
        <v>78</v>
      </c>
      <c r="L196" s="89" t="s">
        <v>496</v>
      </c>
      <c r="M196" s="89" t="s">
        <v>502</v>
      </c>
      <c r="N196" s="92" t="s">
        <v>697</v>
      </c>
      <c r="O196" s="93">
        <v>12389239.58</v>
      </c>
      <c r="P196" s="93">
        <v>0</v>
      </c>
      <c r="Q196" s="93">
        <v>0</v>
      </c>
      <c r="R196" s="93">
        <v>0</v>
      </c>
      <c r="S196" s="93">
        <f t="shared" si="7"/>
        <v>12389239.58</v>
      </c>
      <c r="T196" s="93">
        <f t="shared" si="6"/>
        <v>5633.521089487087</v>
      </c>
      <c r="U196" s="93">
        <v>5739.79</v>
      </c>
    </row>
    <row r="197" spans="1:21" ht="35.25" x14ac:dyDescent="0.5">
      <c r="A197">
        <v>1</v>
      </c>
      <c r="B197" s="95">
        <f>SUBTOTAL(9,$A$179:A197)</f>
        <v>19</v>
      </c>
      <c r="C197" s="97" t="s">
        <v>76</v>
      </c>
      <c r="D197" s="89"/>
      <c r="E197" s="89">
        <v>1965</v>
      </c>
      <c r="F197" s="89" t="s">
        <v>498</v>
      </c>
      <c r="G197" s="89">
        <v>2</v>
      </c>
      <c r="H197" s="89">
        <v>2</v>
      </c>
      <c r="I197" s="90">
        <v>355.8</v>
      </c>
      <c r="J197" s="90">
        <v>325.89999999999998</v>
      </c>
      <c r="K197" s="91">
        <v>20</v>
      </c>
      <c r="L197" s="89" t="s">
        <v>496</v>
      </c>
      <c r="M197" s="89" t="s">
        <v>502</v>
      </c>
      <c r="N197" s="92" t="s">
        <v>519</v>
      </c>
      <c r="O197" s="93">
        <v>6283900.4400000004</v>
      </c>
      <c r="P197" s="93">
        <v>0</v>
      </c>
      <c r="Q197" s="93">
        <v>0</v>
      </c>
      <c r="R197" s="93">
        <v>0</v>
      </c>
      <c r="S197" s="93">
        <f t="shared" si="7"/>
        <v>6283900.4400000004</v>
      </c>
      <c r="T197" s="93">
        <f t="shared" si="6"/>
        <v>17661.327824620574</v>
      </c>
      <c r="U197" s="93">
        <v>17662.169999999998</v>
      </c>
    </row>
    <row r="198" spans="1:21" ht="35.25" x14ac:dyDescent="0.5">
      <c r="A198">
        <v>1</v>
      </c>
      <c r="B198" s="95">
        <f>SUBTOTAL(9,$A$179:A198)</f>
        <v>20</v>
      </c>
      <c r="C198" s="97" t="s">
        <v>77</v>
      </c>
      <c r="D198" s="89"/>
      <c r="E198" s="89">
        <v>1990</v>
      </c>
      <c r="F198" s="89" t="s">
        <v>499</v>
      </c>
      <c r="G198" s="89">
        <v>9</v>
      </c>
      <c r="H198" s="89">
        <v>5</v>
      </c>
      <c r="I198" s="90">
        <v>13283.7</v>
      </c>
      <c r="J198" s="90">
        <v>10256.200000000001</v>
      </c>
      <c r="K198" s="91">
        <v>443</v>
      </c>
      <c r="L198" s="89" t="s">
        <v>496</v>
      </c>
      <c r="M198" s="89" t="s">
        <v>502</v>
      </c>
      <c r="N198" s="92" t="s">
        <v>700</v>
      </c>
      <c r="O198" s="93">
        <v>19999023.359999999</v>
      </c>
      <c r="P198" s="93">
        <v>0</v>
      </c>
      <c r="Q198" s="93">
        <v>0</v>
      </c>
      <c r="R198" s="93">
        <v>0</v>
      </c>
      <c r="S198" s="93">
        <f t="shared" si="7"/>
        <v>19999023.359999999</v>
      </c>
      <c r="T198" s="93">
        <f t="shared" si="6"/>
        <v>1505.5310914880642</v>
      </c>
      <c r="U198" s="93">
        <v>1694.11</v>
      </c>
    </row>
    <row r="199" spans="1:21" ht="35.25" x14ac:dyDescent="0.5">
      <c r="A199">
        <v>1</v>
      </c>
      <c r="B199" s="95">
        <f>SUBTOTAL(9,$A$179:A199)</f>
        <v>21</v>
      </c>
      <c r="C199" s="97" t="s">
        <v>78</v>
      </c>
      <c r="D199" s="89"/>
      <c r="E199" s="89">
        <v>1984</v>
      </c>
      <c r="F199" s="89" t="s">
        <v>499</v>
      </c>
      <c r="G199" s="89">
        <v>5</v>
      </c>
      <c r="H199" s="89">
        <v>7</v>
      </c>
      <c r="I199" s="90">
        <v>5997.9</v>
      </c>
      <c r="J199" s="90">
        <v>5403.5</v>
      </c>
      <c r="K199" s="91">
        <v>219</v>
      </c>
      <c r="L199" s="89" t="s">
        <v>496</v>
      </c>
      <c r="M199" s="89" t="s">
        <v>502</v>
      </c>
      <c r="N199" s="92" t="s">
        <v>700</v>
      </c>
      <c r="O199" s="93">
        <v>7562549.9699999997</v>
      </c>
      <c r="P199" s="93">
        <v>0</v>
      </c>
      <c r="Q199" s="93">
        <v>0</v>
      </c>
      <c r="R199" s="93">
        <v>0</v>
      </c>
      <c r="S199" s="93">
        <f t="shared" si="7"/>
        <v>7562549.9699999997</v>
      </c>
      <c r="T199" s="93">
        <f t="shared" si="6"/>
        <v>1260.8662982043716</v>
      </c>
      <c r="U199" s="93">
        <v>1375.6</v>
      </c>
    </row>
    <row r="200" spans="1:21" ht="35.25" x14ac:dyDescent="0.5">
      <c r="A200">
        <v>1</v>
      </c>
      <c r="B200" s="95">
        <f>SUBTOTAL(9,$A$179:A200)</f>
        <v>22</v>
      </c>
      <c r="C200" s="97" t="s">
        <v>79</v>
      </c>
      <c r="D200" s="89"/>
      <c r="E200" s="89">
        <v>1963</v>
      </c>
      <c r="F200" s="89" t="s">
        <v>498</v>
      </c>
      <c r="G200" s="89">
        <v>4</v>
      </c>
      <c r="H200" s="89">
        <v>3</v>
      </c>
      <c r="I200" s="90">
        <v>2233.3000000000002</v>
      </c>
      <c r="J200" s="90">
        <v>1642.5</v>
      </c>
      <c r="K200" s="91">
        <v>94</v>
      </c>
      <c r="L200" s="89" t="s">
        <v>496</v>
      </c>
      <c r="M200" s="89" t="s">
        <v>502</v>
      </c>
      <c r="N200" s="92" t="s">
        <v>706</v>
      </c>
      <c r="O200" s="93">
        <v>10282055.02</v>
      </c>
      <c r="P200" s="93">
        <v>0</v>
      </c>
      <c r="Q200" s="93">
        <v>0</v>
      </c>
      <c r="R200" s="93">
        <v>0</v>
      </c>
      <c r="S200" s="93">
        <f t="shared" si="7"/>
        <v>10282055.02</v>
      </c>
      <c r="T200" s="93">
        <f t="shared" si="6"/>
        <v>4603.9739488649075</v>
      </c>
      <c r="U200" s="93">
        <v>4713.99</v>
      </c>
    </row>
    <row r="201" spans="1:21" ht="35.25" x14ac:dyDescent="0.5">
      <c r="A201">
        <v>1</v>
      </c>
      <c r="B201" s="95">
        <f>SUBTOTAL(9,$A$179:A201)</f>
        <v>23</v>
      </c>
      <c r="C201" s="97" t="s">
        <v>80</v>
      </c>
      <c r="D201" s="89"/>
      <c r="E201" s="89">
        <v>1961</v>
      </c>
      <c r="F201" s="89" t="s">
        <v>498</v>
      </c>
      <c r="G201" s="89">
        <v>2</v>
      </c>
      <c r="H201" s="89">
        <v>2</v>
      </c>
      <c r="I201" s="90">
        <v>756.5</v>
      </c>
      <c r="J201" s="90">
        <v>702.9</v>
      </c>
      <c r="K201" s="91">
        <v>23</v>
      </c>
      <c r="L201" s="89" t="s">
        <v>496</v>
      </c>
      <c r="M201" s="89" t="s">
        <v>502</v>
      </c>
      <c r="N201" s="92" t="s">
        <v>692</v>
      </c>
      <c r="O201" s="93">
        <v>7590951.8399999999</v>
      </c>
      <c r="P201" s="93">
        <v>0</v>
      </c>
      <c r="Q201" s="93">
        <v>0</v>
      </c>
      <c r="R201" s="93">
        <v>0</v>
      </c>
      <c r="S201" s="93">
        <f t="shared" si="7"/>
        <v>7590951.8399999999</v>
      </c>
      <c r="T201" s="93">
        <f t="shared" si="6"/>
        <v>10034.305142101784</v>
      </c>
      <c r="U201" s="93">
        <v>10223.59</v>
      </c>
    </row>
    <row r="202" spans="1:21" ht="35.25" x14ac:dyDescent="0.5">
      <c r="A202">
        <v>1</v>
      </c>
      <c r="B202" s="95">
        <f>SUBTOTAL(9,$A$179:A202)</f>
        <v>24</v>
      </c>
      <c r="C202" s="97" t="s">
        <v>81</v>
      </c>
      <c r="D202" s="89"/>
      <c r="E202" s="89">
        <v>1967</v>
      </c>
      <c r="F202" s="89" t="s">
        <v>498</v>
      </c>
      <c r="G202" s="89">
        <v>2</v>
      </c>
      <c r="H202" s="89">
        <v>2</v>
      </c>
      <c r="I202" s="90">
        <v>383.1</v>
      </c>
      <c r="J202" s="90">
        <v>257.60000000000002</v>
      </c>
      <c r="K202" s="91">
        <v>14</v>
      </c>
      <c r="L202" s="89" t="s">
        <v>496</v>
      </c>
      <c r="M202" s="89" t="s">
        <v>502</v>
      </c>
      <c r="N202" s="92" t="s">
        <v>519</v>
      </c>
      <c r="O202" s="93">
        <v>4760214.9700000007</v>
      </c>
      <c r="P202" s="93">
        <v>0</v>
      </c>
      <c r="Q202" s="93">
        <v>0</v>
      </c>
      <c r="R202" s="93">
        <v>0</v>
      </c>
      <c r="S202" s="93">
        <f t="shared" si="7"/>
        <v>4760214.9700000007</v>
      </c>
      <c r="T202" s="93">
        <f t="shared" si="6"/>
        <v>12425.515452884365</v>
      </c>
      <c r="U202" s="93">
        <v>12659.9</v>
      </c>
    </row>
    <row r="203" spans="1:21" ht="35.25" x14ac:dyDescent="0.5">
      <c r="A203">
        <v>1</v>
      </c>
      <c r="B203" s="95">
        <f>SUBTOTAL(9,$A$179:A203)</f>
        <v>25</v>
      </c>
      <c r="C203" s="97" t="s">
        <v>82</v>
      </c>
      <c r="D203" s="89"/>
      <c r="E203" s="89">
        <v>1961</v>
      </c>
      <c r="F203" s="89" t="s">
        <v>498</v>
      </c>
      <c r="G203" s="89">
        <v>3</v>
      </c>
      <c r="H203" s="89">
        <v>1</v>
      </c>
      <c r="I203" s="90">
        <v>1675.9</v>
      </c>
      <c r="J203" s="90">
        <v>1225.9000000000001</v>
      </c>
      <c r="K203" s="91">
        <v>57</v>
      </c>
      <c r="L203" s="89" t="s">
        <v>496</v>
      </c>
      <c r="M203" s="89" t="s">
        <v>503</v>
      </c>
      <c r="N203" s="92" t="s">
        <v>504</v>
      </c>
      <c r="O203" s="93">
        <v>7400543.8800000008</v>
      </c>
      <c r="P203" s="93">
        <v>0</v>
      </c>
      <c r="Q203" s="93">
        <v>0</v>
      </c>
      <c r="R203" s="93">
        <v>0</v>
      </c>
      <c r="S203" s="93">
        <f t="shared" si="7"/>
        <v>7400543.8800000008</v>
      </c>
      <c r="T203" s="93">
        <f t="shared" si="6"/>
        <v>4415.8624500268515</v>
      </c>
      <c r="U203" s="93">
        <v>4499.16</v>
      </c>
    </row>
    <row r="204" spans="1:21" ht="35.25" x14ac:dyDescent="0.5">
      <c r="A204">
        <v>1</v>
      </c>
      <c r="B204" s="95">
        <f>SUBTOTAL(9,$A$179:A204)</f>
        <v>26</v>
      </c>
      <c r="C204" s="97" t="s">
        <v>83</v>
      </c>
      <c r="D204" s="89"/>
      <c r="E204" s="89">
        <v>1979</v>
      </c>
      <c r="F204" s="89" t="s">
        <v>499</v>
      </c>
      <c r="G204" s="89">
        <v>9</v>
      </c>
      <c r="H204" s="89">
        <v>2</v>
      </c>
      <c r="I204" s="90">
        <v>4850.5</v>
      </c>
      <c r="J204" s="90">
        <v>3834.6</v>
      </c>
      <c r="K204" s="91">
        <v>167</v>
      </c>
      <c r="L204" s="89" t="s">
        <v>496</v>
      </c>
      <c r="M204" s="89" t="s">
        <v>502</v>
      </c>
      <c r="N204" s="92" t="s">
        <v>699</v>
      </c>
      <c r="O204" s="93">
        <v>7384605.04</v>
      </c>
      <c r="P204" s="93">
        <v>0</v>
      </c>
      <c r="Q204" s="93">
        <v>0</v>
      </c>
      <c r="R204" s="93">
        <v>0</v>
      </c>
      <c r="S204" s="93">
        <f t="shared" si="7"/>
        <v>7384605.04</v>
      </c>
      <c r="T204" s="93">
        <f t="shared" si="6"/>
        <v>1522.4420245335532</v>
      </c>
      <c r="U204" s="93">
        <v>1522.51</v>
      </c>
    </row>
    <row r="205" spans="1:21" ht="35.25" x14ac:dyDescent="0.5">
      <c r="B205" s="88" t="s">
        <v>495</v>
      </c>
      <c r="C205" s="94"/>
      <c r="D205" s="89" t="s">
        <v>501</v>
      </c>
      <c r="E205" s="89" t="s">
        <v>501</v>
      </c>
      <c r="F205" s="89" t="s">
        <v>501</v>
      </c>
      <c r="G205" s="89" t="s">
        <v>501</v>
      </c>
      <c r="H205" s="89" t="s">
        <v>501</v>
      </c>
      <c r="I205" s="90">
        <f>SUM(I206:I209)</f>
        <v>19027.300000000003</v>
      </c>
      <c r="J205" s="90">
        <f t="shared" ref="J205:K205" si="106">SUM(J206:J209)</f>
        <v>17346.8</v>
      </c>
      <c r="K205" s="91">
        <f t="shared" si="106"/>
        <v>612</v>
      </c>
      <c r="L205" s="89" t="s">
        <v>501</v>
      </c>
      <c r="M205" s="89" t="s">
        <v>501</v>
      </c>
      <c r="N205" s="92" t="s">
        <v>501</v>
      </c>
      <c r="O205" s="93">
        <v>52701776.930000007</v>
      </c>
      <c r="P205" s="93">
        <f t="shared" ref="P205:S205" si="107">SUM(P206:P209)</f>
        <v>0</v>
      </c>
      <c r="Q205" s="93">
        <f t="shared" si="107"/>
        <v>0</v>
      </c>
      <c r="R205" s="93">
        <f t="shared" si="107"/>
        <v>0</v>
      </c>
      <c r="S205" s="93">
        <f t="shared" si="107"/>
        <v>52701776.930000007</v>
      </c>
      <c r="T205" s="93">
        <f t="shared" ref="T205:T236" si="108">O205/I205</f>
        <v>2769.7979708103621</v>
      </c>
      <c r="U205" s="93">
        <f>MAX(U206:U209)</f>
        <v>11772.21</v>
      </c>
    </row>
    <row r="206" spans="1:21" ht="35.25" x14ac:dyDescent="0.5">
      <c r="A206">
        <v>1</v>
      </c>
      <c r="B206" s="95">
        <f>SUBTOTAL(9,$A$179:A206)</f>
        <v>27</v>
      </c>
      <c r="C206" s="97" t="s">
        <v>165</v>
      </c>
      <c r="D206" s="89"/>
      <c r="E206" s="89">
        <v>1982</v>
      </c>
      <c r="F206" s="89" t="s">
        <v>499</v>
      </c>
      <c r="G206" s="89">
        <v>5</v>
      </c>
      <c r="H206" s="89">
        <v>12</v>
      </c>
      <c r="I206" s="90">
        <v>10050.1</v>
      </c>
      <c r="J206" s="90">
        <v>9009</v>
      </c>
      <c r="K206" s="91">
        <v>300</v>
      </c>
      <c r="L206" s="89" t="s">
        <v>496</v>
      </c>
      <c r="M206" s="89" t="s">
        <v>502</v>
      </c>
      <c r="N206" s="92" t="s">
        <v>567</v>
      </c>
      <c r="O206" s="93">
        <v>11425450.719999999</v>
      </c>
      <c r="P206" s="93">
        <v>0</v>
      </c>
      <c r="Q206" s="93">
        <v>0</v>
      </c>
      <c r="R206" s="93">
        <v>0</v>
      </c>
      <c r="S206" s="93">
        <f>O206-P206-Q206-R206</f>
        <v>11425450.719999999</v>
      </c>
      <c r="T206" s="93">
        <f t="shared" si="108"/>
        <v>1136.8494562243161</v>
      </c>
      <c r="U206" s="93">
        <v>1136.8499999999999</v>
      </c>
    </row>
    <row r="207" spans="1:21" ht="35.25" x14ac:dyDescent="0.5">
      <c r="A207">
        <v>1</v>
      </c>
      <c r="B207" s="95">
        <f>SUBTOTAL(9,$A$179:A207)</f>
        <v>28</v>
      </c>
      <c r="C207" s="97" t="s">
        <v>166</v>
      </c>
      <c r="D207" s="89"/>
      <c r="E207" s="89">
        <v>1964</v>
      </c>
      <c r="F207" s="89" t="s">
        <v>498</v>
      </c>
      <c r="G207" s="89">
        <v>5</v>
      </c>
      <c r="H207" s="89">
        <v>4</v>
      </c>
      <c r="I207" s="90">
        <v>3463.3</v>
      </c>
      <c r="J207" s="90">
        <v>3210.5</v>
      </c>
      <c r="K207" s="91">
        <v>143</v>
      </c>
      <c r="L207" s="89" t="s">
        <v>496</v>
      </c>
      <c r="M207" s="89" t="s">
        <v>502</v>
      </c>
      <c r="N207" s="92" t="s">
        <v>517</v>
      </c>
      <c r="O207" s="93">
        <v>14287797.950000001</v>
      </c>
      <c r="P207" s="93">
        <v>0</v>
      </c>
      <c r="Q207" s="93">
        <v>0</v>
      </c>
      <c r="R207" s="93">
        <v>0</v>
      </c>
      <c r="S207" s="93">
        <f>O207-P207-Q207-R207</f>
        <v>14287797.950000001</v>
      </c>
      <c r="T207" s="93">
        <f t="shared" si="108"/>
        <v>4125.4866601218491</v>
      </c>
      <c r="U207" s="93">
        <v>4203.1099999999997</v>
      </c>
    </row>
    <row r="208" spans="1:21" ht="35.25" x14ac:dyDescent="0.5">
      <c r="A208">
        <v>1</v>
      </c>
      <c r="B208" s="95">
        <f>SUBTOTAL(9,$A$179:A208)</f>
        <v>29</v>
      </c>
      <c r="C208" s="97" t="s">
        <v>167</v>
      </c>
      <c r="D208" s="89"/>
      <c r="E208" s="89">
        <v>1976</v>
      </c>
      <c r="F208" s="89" t="s">
        <v>498</v>
      </c>
      <c r="G208" s="89">
        <v>2</v>
      </c>
      <c r="H208" s="89">
        <v>1</v>
      </c>
      <c r="I208" s="90">
        <v>402.1</v>
      </c>
      <c r="J208" s="90">
        <v>371.5</v>
      </c>
      <c r="K208" s="91">
        <v>21</v>
      </c>
      <c r="L208" s="89" t="s">
        <v>496</v>
      </c>
      <c r="M208" s="89" t="s">
        <v>503</v>
      </c>
      <c r="N208" s="92" t="s">
        <v>504</v>
      </c>
      <c r="O208" s="93">
        <v>4646190.66</v>
      </c>
      <c r="P208" s="93">
        <v>0</v>
      </c>
      <c r="Q208" s="93">
        <v>0</v>
      </c>
      <c r="R208" s="93">
        <v>0</v>
      </c>
      <c r="S208" s="93">
        <f>O208-P208-Q208-R208</f>
        <v>4646190.66</v>
      </c>
      <c r="T208" s="93">
        <f t="shared" si="108"/>
        <v>11554.813877144989</v>
      </c>
      <c r="U208" s="93">
        <v>11772.21</v>
      </c>
    </row>
    <row r="209" spans="1:21" ht="35.25" x14ac:dyDescent="0.5">
      <c r="A209">
        <v>1</v>
      </c>
      <c r="B209" s="95">
        <f>SUBTOTAL(9,$A$179:A209)</f>
        <v>30</v>
      </c>
      <c r="C209" s="97" t="s">
        <v>168</v>
      </c>
      <c r="D209" s="89"/>
      <c r="E209" s="89">
        <v>1972</v>
      </c>
      <c r="F209" s="89" t="s">
        <v>498</v>
      </c>
      <c r="G209" s="89">
        <v>5</v>
      </c>
      <c r="H209" s="89">
        <v>6</v>
      </c>
      <c r="I209" s="90">
        <v>5111.8</v>
      </c>
      <c r="J209" s="90">
        <v>4755.8</v>
      </c>
      <c r="K209" s="91">
        <v>148</v>
      </c>
      <c r="L209" s="89" t="s">
        <v>496</v>
      </c>
      <c r="M209" s="89" t="s">
        <v>502</v>
      </c>
      <c r="N209" s="92" t="s">
        <v>568</v>
      </c>
      <c r="O209" s="93">
        <v>22342337.600000001</v>
      </c>
      <c r="P209" s="93">
        <v>0</v>
      </c>
      <c r="Q209" s="93">
        <v>0</v>
      </c>
      <c r="R209" s="93">
        <v>0</v>
      </c>
      <c r="S209" s="93">
        <f>O209-P209-Q209-R209</f>
        <v>22342337.600000001</v>
      </c>
      <c r="T209" s="93">
        <f t="shared" si="108"/>
        <v>4370.7378222935167</v>
      </c>
      <c r="U209" s="93">
        <v>4452.97</v>
      </c>
    </row>
    <row r="210" spans="1:21" ht="35.25" x14ac:dyDescent="0.5">
      <c r="B210" s="88" t="s">
        <v>493</v>
      </c>
      <c r="C210" s="94"/>
      <c r="D210" s="89" t="s">
        <v>501</v>
      </c>
      <c r="E210" s="89" t="s">
        <v>501</v>
      </c>
      <c r="F210" s="89" t="s">
        <v>501</v>
      </c>
      <c r="G210" s="89" t="s">
        <v>501</v>
      </c>
      <c r="H210" s="89" t="s">
        <v>501</v>
      </c>
      <c r="I210" s="90">
        <f>SUM(I211:I226)</f>
        <v>45898.340000000004</v>
      </c>
      <c r="J210" s="90">
        <f t="shared" ref="J210:K210" si="109">SUM(J211:J226)</f>
        <v>39631.599999999999</v>
      </c>
      <c r="K210" s="91">
        <f t="shared" si="109"/>
        <v>1704</v>
      </c>
      <c r="L210" s="89" t="s">
        <v>501</v>
      </c>
      <c r="M210" s="89" t="s">
        <v>501</v>
      </c>
      <c r="N210" s="92" t="s">
        <v>501</v>
      </c>
      <c r="O210" s="93">
        <v>174815014.71000001</v>
      </c>
      <c r="P210" s="93">
        <f t="shared" ref="P210:S210" si="110">SUM(P211:P226)</f>
        <v>0</v>
      </c>
      <c r="Q210" s="93">
        <f t="shared" si="110"/>
        <v>0</v>
      </c>
      <c r="R210" s="93">
        <f t="shared" si="110"/>
        <v>0</v>
      </c>
      <c r="S210" s="93">
        <f t="shared" si="110"/>
        <v>174815014.71000001</v>
      </c>
      <c r="T210" s="93">
        <f t="shared" si="108"/>
        <v>3808.7437303832771</v>
      </c>
      <c r="U210" s="93">
        <f>MAX(U211:U226)</f>
        <v>17954.86</v>
      </c>
    </row>
    <row r="211" spans="1:21" ht="35.25" x14ac:dyDescent="0.5">
      <c r="A211">
        <v>1</v>
      </c>
      <c r="B211" s="95">
        <f>SUBTOTAL(9,$A$179:A211)</f>
        <v>31</v>
      </c>
      <c r="C211" s="97" t="s">
        <v>127</v>
      </c>
      <c r="D211" s="89"/>
      <c r="E211" s="89">
        <v>1959</v>
      </c>
      <c r="F211" s="89" t="s">
        <v>498</v>
      </c>
      <c r="G211" s="89">
        <v>2</v>
      </c>
      <c r="H211" s="89" t="s">
        <v>391</v>
      </c>
      <c r="I211" s="90">
        <v>315.10000000000002</v>
      </c>
      <c r="J211" s="90">
        <v>206.1</v>
      </c>
      <c r="K211" s="91">
        <v>11</v>
      </c>
      <c r="L211" s="89" t="s">
        <v>496</v>
      </c>
      <c r="M211" s="89" t="s">
        <v>502</v>
      </c>
      <c r="N211" s="92" t="s">
        <v>510</v>
      </c>
      <c r="O211" s="93">
        <v>4236905.97</v>
      </c>
      <c r="P211" s="93">
        <v>0</v>
      </c>
      <c r="Q211" s="93">
        <v>0</v>
      </c>
      <c r="R211" s="93">
        <v>0</v>
      </c>
      <c r="S211" s="93">
        <f t="shared" ref="S211:S237" si="111">O211-P211-Q211-R211</f>
        <v>4236905.97</v>
      </c>
      <c r="T211" s="93">
        <f t="shared" si="108"/>
        <v>13446.226499523958</v>
      </c>
      <c r="U211" s="93">
        <v>13446.23</v>
      </c>
    </row>
    <row r="212" spans="1:21" ht="35.25" x14ac:dyDescent="0.5">
      <c r="A212">
        <v>1</v>
      </c>
      <c r="B212" s="95">
        <f>SUBTOTAL(9,$A$179:A212)</f>
        <v>32</v>
      </c>
      <c r="C212" s="97" t="s">
        <v>128</v>
      </c>
      <c r="D212" s="89"/>
      <c r="E212" s="89">
        <v>1959</v>
      </c>
      <c r="F212" s="89" t="s">
        <v>498</v>
      </c>
      <c r="G212" s="89">
        <v>2</v>
      </c>
      <c r="H212" s="89" t="s">
        <v>393</v>
      </c>
      <c r="I212" s="90">
        <v>594.1</v>
      </c>
      <c r="J212" s="90">
        <v>550.5</v>
      </c>
      <c r="K212" s="91">
        <v>42</v>
      </c>
      <c r="L212" s="89" t="s">
        <v>496</v>
      </c>
      <c r="M212" s="89" t="s">
        <v>503</v>
      </c>
      <c r="N212" s="92" t="s">
        <v>504</v>
      </c>
      <c r="O212" s="93">
        <v>10665186.84</v>
      </c>
      <c r="P212" s="93">
        <v>0</v>
      </c>
      <c r="Q212" s="93">
        <v>0</v>
      </c>
      <c r="R212" s="93">
        <v>0</v>
      </c>
      <c r="S212" s="93">
        <f t="shared" si="111"/>
        <v>10665186.84</v>
      </c>
      <c r="T212" s="93">
        <f t="shared" si="108"/>
        <v>17951.83780508332</v>
      </c>
      <c r="U212" s="93">
        <v>17954.86</v>
      </c>
    </row>
    <row r="213" spans="1:21" ht="35.25" x14ac:dyDescent="0.5">
      <c r="A213">
        <v>1</v>
      </c>
      <c r="B213" s="95">
        <f>SUBTOTAL(9,$A$179:A213)</f>
        <v>33</v>
      </c>
      <c r="C213" s="97" t="s">
        <v>129</v>
      </c>
      <c r="D213" s="89"/>
      <c r="E213" s="89">
        <v>1964</v>
      </c>
      <c r="F213" s="89" t="s">
        <v>498</v>
      </c>
      <c r="G213" s="89">
        <v>2</v>
      </c>
      <c r="H213" s="89" t="s">
        <v>393</v>
      </c>
      <c r="I213" s="90">
        <v>625.5</v>
      </c>
      <c r="J213" s="90">
        <v>624.1</v>
      </c>
      <c r="K213" s="91">
        <v>22</v>
      </c>
      <c r="L213" s="89" t="s">
        <v>496</v>
      </c>
      <c r="M213" s="89" t="s">
        <v>502</v>
      </c>
      <c r="N213" s="92" t="s">
        <v>569</v>
      </c>
      <c r="O213" s="93">
        <v>9695624.4000000004</v>
      </c>
      <c r="P213" s="93">
        <v>0</v>
      </c>
      <c r="Q213" s="93">
        <v>0</v>
      </c>
      <c r="R213" s="93">
        <v>0</v>
      </c>
      <c r="S213" s="93">
        <f t="shared" si="111"/>
        <v>9695624.4000000004</v>
      </c>
      <c r="T213" s="93">
        <f t="shared" si="108"/>
        <v>15500.598561151081</v>
      </c>
      <c r="U213" s="93">
        <v>15500.6</v>
      </c>
    </row>
    <row r="214" spans="1:21" ht="35.25" x14ac:dyDescent="0.5">
      <c r="A214">
        <v>1</v>
      </c>
      <c r="B214" s="95">
        <f>SUBTOTAL(9,$A$179:A214)</f>
        <v>34</v>
      </c>
      <c r="C214" s="97" t="s">
        <v>130</v>
      </c>
      <c r="D214" s="89"/>
      <c r="E214" s="89">
        <v>1954</v>
      </c>
      <c r="F214" s="89" t="s">
        <v>498</v>
      </c>
      <c r="G214" s="89">
        <v>3</v>
      </c>
      <c r="H214" s="89" t="s">
        <v>393</v>
      </c>
      <c r="I214" s="90">
        <v>1106</v>
      </c>
      <c r="J214" s="90">
        <v>1106</v>
      </c>
      <c r="K214" s="91">
        <v>30</v>
      </c>
      <c r="L214" s="89" t="s">
        <v>496</v>
      </c>
      <c r="M214" s="89" t="s">
        <v>502</v>
      </c>
      <c r="N214" s="92" t="s">
        <v>514</v>
      </c>
      <c r="O214" s="93">
        <v>11957936.76</v>
      </c>
      <c r="P214" s="93">
        <v>0</v>
      </c>
      <c r="Q214" s="93">
        <v>0</v>
      </c>
      <c r="R214" s="93">
        <v>0</v>
      </c>
      <c r="S214" s="93">
        <f t="shared" si="111"/>
        <v>11957936.76</v>
      </c>
      <c r="T214" s="93">
        <f t="shared" si="108"/>
        <v>10811.877721518988</v>
      </c>
      <c r="U214" s="93">
        <v>10811.88</v>
      </c>
    </row>
    <row r="215" spans="1:21" ht="35.25" x14ac:dyDescent="0.5">
      <c r="A215">
        <v>1</v>
      </c>
      <c r="B215" s="95">
        <f>SUBTOTAL(9,$A$179:A215)</f>
        <v>35</v>
      </c>
      <c r="C215" s="97" t="s">
        <v>131</v>
      </c>
      <c r="D215" s="89"/>
      <c r="E215" s="89">
        <v>1962</v>
      </c>
      <c r="F215" s="89" t="s">
        <v>498</v>
      </c>
      <c r="G215" s="89">
        <v>4</v>
      </c>
      <c r="H215" s="89" t="s">
        <v>393</v>
      </c>
      <c r="I215" s="90">
        <v>1717.5</v>
      </c>
      <c r="J215" s="90">
        <v>1270.9000000000001</v>
      </c>
      <c r="K215" s="91">
        <v>83</v>
      </c>
      <c r="L215" s="89" t="s">
        <v>496</v>
      </c>
      <c r="M215" s="89" t="s">
        <v>502</v>
      </c>
      <c r="N215" s="92" t="s">
        <v>511</v>
      </c>
      <c r="O215" s="93">
        <v>7515149.9199999999</v>
      </c>
      <c r="P215" s="93">
        <v>0</v>
      </c>
      <c r="Q215" s="93">
        <v>0</v>
      </c>
      <c r="R215" s="93">
        <v>0</v>
      </c>
      <c r="S215" s="93">
        <f t="shared" si="111"/>
        <v>7515149.9199999999</v>
      </c>
      <c r="T215" s="93">
        <f t="shared" si="108"/>
        <v>4375.6331411935953</v>
      </c>
      <c r="U215" s="93">
        <v>4457.96</v>
      </c>
    </row>
    <row r="216" spans="1:21" ht="35.25" x14ac:dyDescent="0.5">
      <c r="A216">
        <v>1</v>
      </c>
      <c r="B216" s="95">
        <f>SUBTOTAL(9,$A$179:A216)</f>
        <v>36</v>
      </c>
      <c r="C216" s="97" t="s">
        <v>132</v>
      </c>
      <c r="D216" s="89"/>
      <c r="E216" s="89">
        <v>1971</v>
      </c>
      <c r="F216" s="89" t="s">
        <v>498</v>
      </c>
      <c r="G216" s="89">
        <v>5</v>
      </c>
      <c r="H216" s="89" t="s">
        <v>395</v>
      </c>
      <c r="I216" s="90">
        <v>4067.1</v>
      </c>
      <c r="J216" s="90">
        <v>3423</v>
      </c>
      <c r="K216" s="91">
        <v>120</v>
      </c>
      <c r="L216" s="89" t="s">
        <v>496</v>
      </c>
      <c r="M216" s="89" t="s">
        <v>502</v>
      </c>
      <c r="N216" s="92" t="s">
        <v>507</v>
      </c>
      <c r="O216" s="93">
        <v>16274361.82</v>
      </c>
      <c r="P216" s="93">
        <v>0</v>
      </c>
      <c r="Q216" s="93">
        <v>0</v>
      </c>
      <c r="R216" s="93">
        <v>0</v>
      </c>
      <c r="S216" s="93">
        <f t="shared" si="111"/>
        <v>16274361.82</v>
      </c>
      <c r="T216" s="93">
        <f t="shared" si="108"/>
        <v>4001.4658651127343</v>
      </c>
      <c r="U216" s="93">
        <v>4076.75</v>
      </c>
    </row>
    <row r="217" spans="1:21" ht="35.25" x14ac:dyDescent="0.5">
      <c r="A217">
        <v>1</v>
      </c>
      <c r="B217" s="95">
        <f>SUBTOTAL(9,$A$179:A217)</f>
        <v>37</v>
      </c>
      <c r="C217" s="97" t="s">
        <v>133</v>
      </c>
      <c r="D217" s="89"/>
      <c r="E217" s="89">
        <v>1979</v>
      </c>
      <c r="F217" s="89" t="s">
        <v>498</v>
      </c>
      <c r="G217" s="89">
        <v>5</v>
      </c>
      <c r="H217" s="89" t="s">
        <v>393</v>
      </c>
      <c r="I217" s="90">
        <v>1836</v>
      </c>
      <c r="J217" s="90">
        <v>1219.9000000000001</v>
      </c>
      <c r="K217" s="91">
        <v>91</v>
      </c>
      <c r="L217" s="89" t="s">
        <v>496</v>
      </c>
      <c r="M217" s="89" t="s">
        <v>502</v>
      </c>
      <c r="N217" s="92" t="s">
        <v>512</v>
      </c>
      <c r="O217" s="93">
        <v>8366570.71</v>
      </c>
      <c r="P217" s="93">
        <v>0</v>
      </c>
      <c r="Q217" s="93">
        <v>0</v>
      </c>
      <c r="R217" s="93">
        <v>0</v>
      </c>
      <c r="S217" s="93">
        <f t="shared" si="111"/>
        <v>8366570.71</v>
      </c>
      <c r="T217" s="93">
        <f t="shared" si="108"/>
        <v>4556.9557244008711</v>
      </c>
      <c r="U217" s="93">
        <v>4642.6899999999996</v>
      </c>
    </row>
    <row r="218" spans="1:21" ht="35.25" x14ac:dyDescent="0.5">
      <c r="A218">
        <v>1</v>
      </c>
      <c r="B218" s="95">
        <f>SUBTOTAL(9,$A$179:A218)</f>
        <v>38</v>
      </c>
      <c r="C218" s="97" t="s">
        <v>134</v>
      </c>
      <c r="D218" s="89"/>
      <c r="E218" s="89">
        <v>1960</v>
      </c>
      <c r="F218" s="89" t="s">
        <v>498</v>
      </c>
      <c r="G218" s="89">
        <v>3</v>
      </c>
      <c r="H218" s="89" t="s">
        <v>393</v>
      </c>
      <c r="I218" s="90">
        <v>1090.8</v>
      </c>
      <c r="J218" s="90">
        <v>970.4</v>
      </c>
      <c r="K218" s="91">
        <v>57</v>
      </c>
      <c r="L218" s="89" t="s">
        <v>496</v>
      </c>
      <c r="M218" s="89" t="s">
        <v>503</v>
      </c>
      <c r="N218" s="92" t="s">
        <v>504</v>
      </c>
      <c r="O218" s="93">
        <v>11760433.300000001</v>
      </c>
      <c r="P218" s="93">
        <v>0</v>
      </c>
      <c r="Q218" s="93">
        <v>0</v>
      </c>
      <c r="R218" s="93">
        <v>0</v>
      </c>
      <c r="S218" s="93">
        <f t="shared" si="111"/>
        <v>11760433.300000001</v>
      </c>
      <c r="T218" s="93">
        <f t="shared" si="108"/>
        <v>10781.475339200588</v>
      </c>
      <c r="U218" s="93">
        <v>10784.77</v>
      </c>
    </row>
    <row r="219" spans="1:21" ht="35.25" x14ac:dyDescent="0.5">
      <c r="A219">
        <v>1</v>
      </c>
      <c r="B219" s="95">
        <f>SUBTOTAL(9,$A$179:A219)</f>
        <v>39</v>
      </c>
      <c r="C219" s="97" t="s">
        <v>135</v>
      </c>
      <c r="D219" s="89"/>
      <c r="E219" s="89">
        <v>1995</v>
      </c>
      <c r="F219" s="89" t="s">
        <v>499</v>
      </c>
      <c r="G219" s="89">
        <v>9</v>
      </c>
      <c r="H219" s="89" t="s">
        <v>400</v>
      </c>
      <c r="I219" s="90">
        <v>5812.5</v>
      </c>
      <c r="J219" s="90">
        <v>5812.5</v>
      </c>
      <c r="K219" s="91">
        <v>231</v>
      </c>
      <c r="L219" s="89" t="s">
        <v>496</v>
      </c>
      <c r="M219" s="89" t="s">
        <v>502</v>
      </c>
      <c r="N219" s="92" t="s">
        <v>506</v>
      </c>
      <c r="O219" s="93">
        <v>11649068.350000001</v>
      </c>
      <c r="P219" s="93">
        <v>0</v>
      </c>
      <c r="Q219" s="93">
        <v>0</v>
      </c>
      <c r="R219" s="93">
        <v>0</v>
      </c>
      <c r="S219" s="93">
        <f t="shared" si="111"/>
        <v>11649068.350000001</v>
      </c>
      <c r="T219" s="93">
        <f t="shared" si="108"/>
        <v>2004.1407913978496</v>
      </c>
      <c r="U219" s="93">
        <v>2004.14</v>
      </c>
    </row>
    <row r="220" spans="1:21" ht="35.25" x14ac:dyDescent="0.5">
      <c r="A220">
        <v>1</v>
      </c>
      <c r="B220" s="95">
        <f>SUBTOTAL(9,$A$179:A220)</f>
        <v>40</v>
      </c>
      <c r="C220" s="97" t="s">
        <v>136</v>
      </c>
      <c r="D220" s="89"/>
      <c r="E220" s="89">
        <v>1980</v>
      </c>
      <c r="F220" s="89" t="s">
        <v>499</v>
      </c>
      <c r="G220" s="89">
        <v>9</v>
      </c>
      <c r="H220" s="89" t="s">
        <v>400</v>
      </c>
      <c r="I220" s="90">
        <v>6488.2</v>
      </c>
      <c r="J220" s="90">
        <v>5784.3</v>
      </c>
      <c r="K220" s="91">
        <v>235</v>
      </c>
      <c r="L220" s="89" t="s">
        <v>496</v>
      </c>
      <c r="M220" s="89" t="s">
        <v>502</v>
      </c>
      <c r="N220" s="92" t="s">
        <v>513</v>
      </c>
      <c r="O220" s="93">
        <v>10891889.600000001</v>
      </c>
      <c r="P220" s="93">
        <v>0</v>
      </c>
      <c r="Q220" s="93">
        <v>0</v>
      </c>
      <c r="R220" s="93">
        <v>0</v>
      </c>
      <c r="S220" s="93">
        <f t="shared" si="111"/>
        <v>10891889.600000001</v>
      </c>
      <c r="T220" s="93">
        <f t="shared" si="108"/>
        <v>1678.7228507136035</v>
      </c>
      <c r="U220" s="93">
        <v>1710.31</v>
      </c>
    </row>
    <row r="221" spans="1:21" ht="35.25" x14ac:dyDescent="0.5">
      <c r="A221">
        <v>1</v>
      </c>
      <c r="B221" s="95">
        <f>SUBTOTAL(9,$A$179:A221)</f>
        <v>41</v>
      </c>
      <c r="C221" s="97" t="s">
        <v>137</v>
      </c>
      <c r="D221" s="89"/>
      <c r="E221" s="89">
        <v>1979</v>
      </c>
      <c r="F221" s="89" t="s">
        <v>499</v>
      </c>
      <c r="G221" s="89">
        <v>9</v>
      </c>
      <c r="H221" s="89" t="s">
        <v>400</v>
      </c>
      <c r="I221" s="90">
        <v>6596.6</v>
      </c>
      <c r="J221" s="90">
        <v>5833.2</v>
      </c>
      <c r="K221" s="91">
        <v>281</v>
      </c>
      <c r="L221" s="89" t="s">
        <v>496</v>
      </c>
      <c r="M221" s="89" t="s">
        <v>502</v>
      </c>
      <c r="N221" s="92" t="s">
        <v>513</v>
      </c>
      <c r="O221" s="93">
        <v>11937482.050000001</v>
      </c>
      <c r="P221" s="93">
        <v>0</v>
      </c>
      <c r="Q221" s="93">
        <v>0</v>
      </c>
      <c r="R221" s="93">
        <v>0</v>
      </c>
      <c r="S221" s="93">
        <f t="shared" si="111"/>
        <v>11937482.050000001</v>
      </c>
      <c r="T221" s="93">
        <f t="shared" si="108"/>
        <v>1809.6416411484704</v>
      </c>
      <c r="U221" s="93">
        <v>1809.64</v>
      </c>
    </row>
    <row r="222" spans="1:21" ht="35.25" x14ac:dyDescent="0.5">
      <c r="A222">
        <v>1</v>
      </c>
      <c r="B222" s="95">
        <f>SUBTOTAL(9,$A$179:A222)</f>
        <v>42</v>
      </c>
      <c r="C222" s="97" t="s">
        <v>138</v>
      </c>
      <c r="D222" s="89"/>
      <c r="E222" s="89">
        <v>1979</v>
      </c>
      <c r="F222" s="89" t="s">
        <v>498</v>
      </c>
      <c r="G222" s="89">
        <v>5</v>
      </c>
      <c r="H222" s="89" t="s">
        <v>397</v>
      </c>
      <c r="I222" s="90">
        <v>5602.4</v>
      </c>
      <c r="J222" s="90">
        <v>4226</v>
      </c>
      <c r="K222" s="91">
        <v>156</v>
      </c>
      <c r="L222" s="89" t="s">
        <v>496</v>
      </c>
      <c r="M222" s="89" t="s">
        <v>502</v>
      </c>
      <c r="N222" s="92" t="s">
        <v>514</v>
      </c>
      <c r="O222" s="93">
        <v>21443494.300000001</v>
      </c>
      <c r="P222" s="93">
        <v>0</v>
      </c>
      <c r="Q222" s="93">
        <v>0</v>
      </c>
      <c r="R222" s="93">
        <v>0</v>
      </c>
      <c r="S222" s="93">
        <f t="shared" si="111"/>
        <v>21443494.300000001</v>
      </c>
      <c r="T222" s="93">
        <f t="shared" si="108"/>
        <v>3827.5550299871488</v>
      </c>
      <c r="U222" s="93">
        <v>3827.56</v>
      </c>
    </row>
    <row r="223" spans="1:21" ht="35.25" x14ac:dyDescent="0.5">
      <c r="A223">
        <v>1</v>
      </c>
      <c r="B223" s="95">
        <f>SUBTOTAL(9,$A$179:A223)</f>
        <v>43</v>
      </c>
      <c r="C223" s="97" t="s">
        <v>139</v>
      </c>
      <c r="D223" s="89"/>
      <c r="E223" s="89">
        <v>1961</v>
      </c>
      <c r="F223" s="89" t="s">
        <v>498</v>
      </c>
      <c r="G223" s="89">
        <v>5</v>
      </c>
      <c r="H223" s="89" t="s">
        <v>395</v>
      </c>
      <c r="I223" s="90">
        <v>3397.1</v>
      </c>
      <c r="J223" s="90">
        <v>3397.1</v>
      </c>
      <c r="K223" s="91">
        <v>101</v>
      </c>
      <c r="L223" s="89" t="s">
        <v>496</v>
      </c>
      <c r="M223" s="89" t="s">
        <v>502</v>
      </c>
      <c r="N223" s="92" t="s">
        <v>514</v>
      </c>
      <c r="O223" s="93">
        <v>14865271.210000001</v>
      </c>
      <c r="P223" s="93">
        <v>0</v>
      </c>
      <c r="Q223" s="93">
        <v>0</v>
      </c>
      <c r="R223" s="93">
        <v>0</v>
      </c>
      <c r="S223" s="93">
        <f t="shared" si="111"/>
        <v>14865271.210000001</v>
      </c>
      <c r="T223" s="93">
        <f t="shared" si="108"/>
        <v>4375.8709516940926</v>
      </c>
      <c r="U223" s="93">
        <v>4458.2</v>
      </c>
    </row>
    <row r="224" spans="1:21" ht="35.25" x14ac:dyDescent="0.5">
      <c r="A224">
        <v>1</v>
      </c>
      <c r="B224" s="95">
        <f>SUBTOTAL(9,$A$179:A224)</f>
        <v>44</v>
      </c>
      <c r="C224" s="97" t="s">
        <v>140</v>
      </c>
      <c r="D224" s="89"/>
      <c r="E224" s="89">
        <v>1955</v>
      </c>
      <c r="F224" s="89" t="s">
        <v>498</v>
      </c>
      <c r="G224" s="89">
        <v>2</v>
      </c>
      <c r="H224" s="89" t="s">
        <v>393</v>
      </c>
      <c r="I224" s="90">
        <v>631.6</v>
      </c>
      <c r="J224" s="90">
        <v>406.9</v>
      </c>
      <c r="K224" s="91">
        <v>25</v>
      </c>
      <c r="L224" s="89" t="s">
        <v>496</v>
      </c>
      <c r="M224" s="89" t="s">
        <v>503</v>
      </c>
      <c r="N224" s="92" t="s">
        <v>504</v>
      </c>
      <c r="O224" s="93">
        <v>9210843.1799999997</v>
      </c>
      <c r="P224" s="93">
        <v>0</v>
      </c>
      <c r="Q224" s="93">
        <v>0</v>
      </c>
      <c r="R224" s="93">
        <v>0</v>
      </c>
      <c r="S224" s="93">
        <f t="shared" si="111"/>
        <v>9210843.1799999997</v>
      </c>
      <c r="T224" s="93">
        <f t="shared" si="108"/>
        <v>14583.34892336922</v>
      </c>
      <c r="U224" s="93">
        <v>14583.35</v>
      </c>
    </row>
    <row r="225" spans="1:21" ht="35.25" x14ac:dyDescent="0.5">
      <c r="A225">
        <v>1</v>
      </c>
      <c r="B225" s="95">
        <f>SUBTOTAL(9,$A$179:A225)</f>
        <v>45</v>
      </c>
      <c r="C225" s="97" t="s">
        <v>141</v>
      </c>
      <c r="D225" s="89"/>
      <c r="E225" s="89">
        <v>1992</v>
      </c>
      <c r="F225" s="89" t="s">
        <v>499</v>
      </c>
      <c r="G225" s="89">
        <v>9</v>
      </c>
      <c r="H225" s="89" t="s">
        <v>393</v>
      </c>
      <c r="I225" s="90">
        <v>4929.04</v>
      </c>
      <c r="J225" s="90">
        <v>3924.5</v>
      </c>
      <c r="K225" s="91">
        <v>189</v>
      </c>
      <c r="L225" s="89" t="s">
        <v>496</v>
      </c>
      <c r="M225" s="89" t="s">
        <v>502</v>
      </c>
      <c r="N225" s="92" t="s">
        <v>689</v>
      </c>
      <c r="O225" s="93">
        <v>8251431.5</v>
      </c>
      <c r="P225" s="93">
        <v>0</v>
      </c>
      <c r="Q225" s="93">
        <v>0</v>
      </c>
      <c r="R225" s="93">
        <v>0</v>
      </c>
      <c r="S225" s="93">
        <f t="shared" si="111"/>
        <v>8251431.5</v>
      </c>
      <c r="T225" s="93">
        <f t="shared" si="108"/>
        <v>1674.0443372340253</v>
      </c>
      <c r="U225" s="93">
        <v>1705.54</v>
      </c>
    </row>
    <row r="226" spans="1:21" ht="35.25" x14ac:dyDescent="0.5">
      <c r="A226">
        <v>1</v>
      </c>
      <c r="B226" s="95">
        <f>SUBTOTAL(9,$A$179:A226)</f>
        <v>46</v>
      </c>
      <c r="C226" s="97" t="s">
        <v>142</v>
      </c>
      <c r="D226" s="89"/>
      <c r="E226" s="89">
        <v>1962</v>
      </c>
      <c r="F226" s="89" t="s">
        <v>498</v>
      </c>
      <c r="G226" s="89">
        <v>3</v>
      </c>
      <c r="H226" s="89" t="s">
        <v>393</v>
      </c>
      <c r="I226" s="90">
        <v>1088.8</v>
      </c>
      <c r="J226" s="90">
        <v>876.2</v>
      </c>
      <c r="K226" s="91">
        <v>30</v>
      </c>
      <c r="L226" s="89" t="s">
        <v>496</v>
      </c>
      <c r="M226" s="89" t="s">
        <v>502</v>
      </c>
      <c r="N226" s="92" t="s">
        <v>507</v>
      </c>
      <c r="O226" s="93">
        <v>6093364.7999999998</v>
      </c>
      <c r="P226" s="93">
        <v>0</v>
      </c>
      <c r="Q226" s="93">
        <v>0</v>
      </c>
      <c r="R226" s="93">
        <v>0</v>
      </c>
      <c r="S226" s="93">
        <f t="shared" si="111"/>
        <v>6093364.7999999998</v>
      </c>
      <c r="T226" s="93">
        <f t="shared" si="108"/>
        <v>5596.4041146216023</v>
      </c>
      <c r="U226" s="93">
        <v>5701.7</v>
      </c>
    </row>
    <row r="227" spans="1:21" ht="35.25" x14ac:dyDescent="0.5">
      <c r="B227" s="98" t="s">
        <v>552</v>
      </c>
      <c r="C227" s="98"/>
      <c r="D227" s="89" t="s">
        <v>501</v>
      </c>
      <c r="E227" s="89" t="s">
        <v>501</v>
      </c>
      <c r="F227" s="89" t="s">
        <v>501</v>
      </c>
      <c r="G227" s="89" t="s">
        <v>501</v>
      </c>
      <c r="H227" s="89" t="s">
        <v>501</v>
      </c>
      <c r="I227" s="90">
        <f>SUM(I228:I237)</f>
        <v>31024.780000000006</v>
      </c>
      <c r="J227" s="90">
        <f t="shared" ref="J227:K227" si="112">SUM(J228:J237)</f>
        <v>25202.79</v>
      </c>
      <c r="K227" s="91">
        <f t="shared" si="112"/>
        <v>997</v>
      </c>
      <c r="L227" s="89" t="s">
        <v>501</v>
      </c>
      <c r="M227" s="89" t="s">
        <v>501</v>
      </c>
      <c r="N227" s="92" t="s">
        <v>501</v>
      </c>
      <c r="O227" s="93">
        <v>142626666.63</v>
      </c>
      <c r="P227" s="93">
        <v>0</v>
      </c>
      <c r="Q227" s="93">
        <v>0</v>
      </c>
      <c r="R227" s="93">
        <v>0</v>
      </c>
      <c r="S227" s="93">
        <f t="shared" si="111"/>
        <v>142626666.63</v>
      </c>
      <c r="T227" s="93">
        <f t="shared" si="108"/>
        <v>4597.1854314518896</v>
      </c>
      <c r="U227" s="93">
        <f>MAX(U228:U237)</f>
        <v>18687.41</v>
      </c>
    </row>
    <row r="228" spans="1:21" ht="35.25" x14ac:dyDescent="0.5">
      <c r="A228">
        <v>1</v>
      </c>
      <c r="B228" s="95">
        <f>SUBTOTAL(9,$A$179:A228)</f>
        <v>47</v>
      </c>
      <c r="C228" s="97" t="s">
        <v>481</v>
      </c>
      <c r="D228" s="99"/>
      <c r="E228" s="89">
        <v>1954</v>
      </c>
      <c r="F228" s="89" t="s">
        <v>498</v>
      </c>
      <c r="G228" s="89">
        <v>4</v>
      </c>
      <c r="H228" s="89" t="s">
        <v>400</v>
      </c>
      <c r="I228" s="90">
        <v>3082.9</v>
      </c>
      <c r="J228" s="90">
        <v>1559.69</v>
      </c>
      <c r="K228" s="91">
        <v>28</v>
      </c>
      <c r="L228" s="89" t="s">
        <v>496</v>
      </c>
      <c r="M228" s="89" t="s">
        <v>505</v>
      </c>
      <c r="N228" s="92" t="s">
        <v>561</v>
      </c>
      <c r="O228" s="93">
        <v>23869892.800000001</v>
      </c>
      <c r="P228" s="93">
        <v>0</v>
      </c>
      <c r="Q228" s="93">
        <v>0</v>
      </c>
      <c r="R228" s="93">
        <v>0</v>
      </c>
      <c r="S228" s="93">
        <f t="shared" si="111"/>
        <v>23869892.800000001</v>
      </c>
      <c r="T228" s="93">
        <f t="shared" si="108"/>
        <v>7742.6750137857216</v>
      </c>
      <c r="U228" s="93">
        <v>7742.68</v>
      </c>
    </row>
    <row r="229" spans="1:21" ht="35.25" x14ac:dyDescent="0.5">
      <c r="A229">
        <v>1</v>
      </c>
      <c r="B229" s="95">
        <f>SUBTOTAL(9,$A$179:A229)</f>
        <v>48</v>
      </c>
      <c r="C229" s="97" t="s">
        <v>472</v>
      </c>
      <c r="D229" s="99"/>
      <c r="E229" s="89">
        <v>1964</v>
      </c>
      <c r="F229" s="89" t="s">
        <v>498</v>
      </c>
      <c r="G229" s="89">
        <v>4</v>
      </c>
      <c r="H229" s="89" t="s">
        <v>400</v>
      </c>
      <c r="I229" s="90">
        <v>2620.8000000000002</v>
      </c>
      <c r="J229" s="90">
        <v>2511.5</v>
      </c>
      <c r="K229" s="91">
        <v>38</v>
      </c>
      <c r="L229" s="89" t="s">
        <v>496</v>
      </c>
      <c r="M229" s="89" t="s">
        <v>505</v>
      </c>
      <c r="N229" s="92" t="s">
        <v>562</v>
      </c>
      <c r="O229" s="93">
        <v>11412364.49</v>
      </c>
      <c r="P229" s="93">
        <v>0</v>
      </c>
      <c r="Q229" s="93">
        <v>0</v>
      </c>
      <c r="R229" s="93">
        <v>0</v>
      </c>
      <c r="S229" s="93">
        <f t="shared" si="111"/>
        <v>11412364.49</v>
      </c>
      <c r="T229" s="93">
        <f t="shared" si="108"/>
        <v>4354.5346802503054</v>
      </c>
      <c r="U229" s="93">
        <v>4436.46</v>
      </c>
    </row>
    <row r="230" spans="1:21" ht="35.25" x14ac:dyDescent="0.5">
      <c r="A230">
        <v>1</v>
      </c>
      <c r="B230" s="95">
        <f>SUBTOTAL(9,$A$179:A230)</f>
        <v>49</v>
      </c>
      <c r="C230" s="97" t="s">
        <v>471</v>
      </c>
      <c r="D230" s="99"/>
      <c r="E230" s="89">
        <v>1959</v>
      </c>
      <c r="F230" s="89" t="s">
        <v>498</v>
      </c>
      <c r="G230" s="89">
        <v>4</v>
      </c>
      <c r="H230" s="89" t="s">
        <v>395</v>
      </c>
      <c r="I230" s="90">
        <v>2583.1</v>
      </c>
      <c r="J230" s="90">
        <v>2583.1</v>
      </c>
      <c r="K230" s="91">
        <v>136</v>
      </c>
      <c r="L230" s="89" t="s">
        <v>496</v>
      </c>
      <c r="M230" s="89" t="s">
        <v>502</v>
      </c>
      <c r="N230" s="92" t="s">
        <v>554</v>
      </c>
      <c r="O230" s="93">
        <v>14459046.890000001</v>
      </c>
      <c r="P230" s="93">
        <v>0</v>
      </c>
      <c r="Q230" s="93">
        <v>0</v>
      </c>
      <c r="R230" s="93">
        <v>0</v>
      </c>
      <c r="S230" s="93">
        <f t="shared" si="111"/>
        <v>14459046.890000001</v>
      </c>
      <c r="T230" s="93">
        <f t="shared" si="108"/>
        <v>5597.5559947350084</v>
      </c>
      <c r="U230" s="93">
        <v>5702.87</v>
      </c>
    </row>
    <row r="231" spans="1:21" ht="35.25" x14ac:dyDescent="0.5">
      <c r="A231">
        <v>1</v>
      </c>
      <c r="B231" s="95">
        <f>SUBTOTAL(9,$A$179:A231)</f>
        <v>50</v>
      </c>
      <c r="C231" s="97" t="s">
        <v>476</v>
      </c>
      <c r="D231" s="99"/>
      <c r="E231" s="89">
        <v>1979</v>
      </c>
      <c r="F231" s="89" t="s">
        <v>498</v>
      </c>
      <c r="G231" s="89">
        <v>5</v>
      </c>
      <c r="H231" s="89" t="s">
        <v>397</v>
      </c>
      <c r="I231" s="90">
        <v>4894.3999999999996</v>
      </c>
      <c r="J231" s="90">
        <v>4412.3999999999996</v>
      </c>
      <c r="K231" s="91">
        <v>276</v>
      </c>
      <c r="L231" s="89" t="s">
        <v>496</v>
      </c>
      <c r="M231" s="89" t="s">
        <v>502</v>
      </c>
      <c r="N231" s="92" t="s">
        <v>557</v>
      </c>
      <c r="O231" s="93">
        <v>15804553.699999999</v>
      </c>
      <c r="P231" s="93">
        <v>0</v>
      </c>
      <c r="Q231" s="93">
        <v>0</v>
      </c>
      <c r="R231" s="93">
        <v>0</v>
      </c>
      <c r="S231" s="93">
        <f t="shared" si="111"/>
        <v>15804553.699999999</v>
      </c>
      <c r="T231" s="93">
        <f t="shared" si="108"/>
        <v>3229.1095333442304</v>
      </c>
      <c r="U231" s="93">
        <v>3229.11</v>
      </c>
    </row>
    <row r="232" spans="1:21" ht="35.25" x14ac:dyDescent="0.5">
      <c r="A232">
        <v>1</v>
      </c>
      <c r="B232" s="95">
        <f>SUBTOTAL(9,$A$179:A232)</f>
        <v>51</v>
      </c>
      <c r="C232" s="97" t="s">
        <v>484</v>
      </c>
      <c r="D232" s="99"/>
      <c r="E232" s="89">
        <v>1995</v>
      </c>
      <c r="F232" s="89" t="s">
        <v>499</v>
      </c>
      <c r="G232" s="89">
        <v>9</v>
      </c>
      <c r="H232" s="89" t="s">
        <v>395</v>
      </c>
      <c r="I232" s="90">
        <v>10288.06</v>
      </c>
      <c r="J232" s="90">
        <v>7717.7</v>
      </c>
      <c r="K232" s="91">
        <v>344</v>
      </c>
      <c r="L232" s="89" t="s">
        <v>496</v>
      </c>
      <c r="M232" s="89" t="s">
        <v>502</v>
      </c>
      <c r="N232" s="92" t="s">
        <v>554</v>
      </c>
      <c r="O232" s="93">
        <v>15933887.199999999</v>
      </c>
      <c r="P232" s="93">
        <v>0</v>
      </c>
      <c r="Q232" s="93">
        <v>0</v>
      </c>
      <c r="R232" s="93">
        <v>0</v>
      </c>
      <c r="S232" s="93">
        <f t="shared" si="111"/>
        <v>15933887.199999999</v>
      </c>
      <c r="T232" s="93">
        <f t="shared" si="108"/>
        <v>1548.7747155440384</v>
      </c>
      <c r="U232" s="93">
        <v>1548.77</v>
      </c>
    </row>
    <row r="233" spans="1:21" ht="35.25" x14ac:dyDescent="0.5">
      <c r="A233">
        <v>1</v>
      </c>
      <c r="B233" s="95">
        <f>SUBTOTAL(9,$A$179:A233)</f>
        <v>52</v>
      </c>
      <c r="C233" s="97" t="s">
        <v>489</v>
      </c>
      <c r="D233" s="99"/>
      <c r="E233" s="89">
        <v>1973</v>
      </c>
      <c r="F233" s="89" t="s">
        <v>498</v>
      </c>
      <c r="G233" s="89">
        <v>2</v>
      </c>
      <c r="H233" s="89" t="s">
        <v>393</v>
      </c>
      <c r="I233" s="90">
        <v>774.7</v>
      </c>
      <c r="J233" s="90">
        <v>712.5</v>
      </c>
      <c r="K233" s="91">
        <v>16</v>
      </c>
      <c r="L233" s="89" t="s">
        <v>496</v>
      </c>
      <c r="M233" s="89" t="s">
        <v>502</v>
      </c>
      <c r="N233" s="92" t="s">
        <v>558</v>
      </c>
      <c r="O233" s="93">
        <v>8276820.5199999996</v>
      </c>
      <c r="P233" s="93">
        <v>0</v>
      </c>
      <c r="Q233" s="93">
        <v>0</v>
      </c>
      <c r="R233" s="93">
        <v>0</v>
      </c>
      <c r="S233" s="93">
        <f t="shared" si="111"/>
        <v>8276820.5199999996</v>
      </c>
      <c r="T233" s="93">
        <f t="shared" si="108"/>
        <v>10683.904117722988</v>
      </c>
      <c r="U233" s="93">
        <v>10884.92</v>
      </c>
    </row>
    <row r="234" spans="1:21" ht="35.25" x14ac:dyDescent="0.5">
      <c r="A234">
        <v>1</v>
      </c>
      <c r="B234" s="95">
        <f>SUBTOTAL(9,$A$179:A234)</f>
        <v>53</v>
      </c>
      <c r="C234" s="97" t="s">
        <v>461</v>
      </c>
      <c r="D234" s="99"/>
      <c r="E234" s="89">
        <v>1973</v>
      </c>
      <c r="F234" s="89" t="s">
        <v>498</v>
      </c>
      <c r="G234" s="89">
        <v>5</v>
      </c>
      <c r="H234" s="89" t="s">
        <v>395</v>
      </c>
      <c r="I234" s="90">
        <v>3581.4</v>
      </c>
      <c r="J234" s="90">
        <v>3309.3</v>
      </c>
      <c r="K234" s="91">
        <v>70</v>
      </c>
      <c r="L234" s="89" t="s">
        <v>496</v>
      </c>
      <c r="M234" s="89" t="s">
        <v>502</v>
      </c>
      <c r="N234" s="92" t="s">
        <v>559</v>
      </c>
      <c r="O234" s="93">
        <v>16075992.4</v>
      </c>
      <c r="P234" s="93">
        <v>0</v>
      </c>
      <c r="Q234" s="93">
        <v>0</v>
      </c>
      <c r="R234" s="93">
        <v>0</v>
      </c>
      <c r="S234" s="93">
        <f t="shared" si="111"/>
        <v>16075992.4</v>
      </c>
      <c r="T234" s="93">
        <f t="shared" si="108"/>
        <v>4488.7452951359801</v>
      </c>
      <c r="U234" s="93">
        <v>4488.7452951359801</v>
      </c>
    </row>
    <row r="235" spans="1:21" ht="35.25" x14ac:dyDescent="0.5">
      <c r="A235">
        <v>1</v>
      </c>
      <c r="B235" s="95">
        <f>SUBTOTAL(9,$A$179:A235)</f>
        <v>54</v>
      </c>
      <c r="C235" s="97" t="s">
        <v>463</v>
      </c>
      <c r="D235" s="99"/>
      <c r="E235" s="89">
        <v>1952</v>
      </c>
      <c r="F235" s="89" t="s">
        <v>717</v>
      </c>
      <c r="G235" s="89">
        <v>2</v>
      </c>
      <c r="H235" s="89" t="s">
        <v>400</v>
      </c>
      <c r="I235" s="90">
        <v>864.72</v>
      </c>
      <c r="J235" s="90">
        <v>783.4</v>
      </c>
      <c r="K235" s="91">
        <v>37</v>
      </c>
      <c r="L235" s="89" t="s">
        <v>496</v>
      </c>
      <c r="M235" s="89" t="s">
        <v>502</v>
      </c>
      <c r="N235" s="92" t="s">
        <v>557</v>
      </c>
      <c r="O235" s="93">
        <v>16159374</v>
      </c>
      <c r="P235" s="93">
        <v>0</v>
      </c>
      <c r="Q235" s="93">
        <v>0</v>
      </c>
      <c r="R235" s="93">
        <v>0</v>
      </c>
      <c r="S235" s="93">
        <f t="shared" si="111"/>
        <v>16159374</v>
      </c>
      <c r="T235" s="93">
        <f t="shared" si="108"/>
        <v>18687.406328059951</v>
      </c>
      <c r="U235" s="93">
        <v>18687.41</v>
      </c>
    </row>
    <row r="236" spans="1:21" ht="35.25" x14ac:dyDescent="0.5">
      <c r="A236">
        <v>1</v>
      </c>
      <c r="B236" s="95">
        <f>SUBTOTAL(9,$A$179:A236)</f>
        <v>55</v>
      </c>
      <c r="C236" s="97" t="s">
        <v>460</v>
      </c>
      <c r="D236" s="99"/>
      <c r="E236" s="89">
        <v>1963</v>
      </c>
      <c r="F236" s="89" t="s">
        <v>498</v>
      </c>
      <c r="G236" s="89">
        <v>4</v>
      </c>
      <c r="H236" s="89" t="s">
        <v>395</v>
      </c>
      <c r="I236" s="90">
        <v>1655</v>
      </c>
      <c r="J236" s="90">
        <v>982</v>
      </c>
      <c r="K236" s="91">
        <v>36</v>
      </c>
      <c r="L236" s="89" t="s">
        <v>496</v>
      </c>
      <c r="M236" s="89" t="s">
        <v>502</v>
      </c>
      <c r="N236" s="92" t="s">
        <v>556</v>
      </c>
      <c r="O236" s="93">
        <v>13024567.26</v>
      </c>
      <c r="P236" s="93">
        <v>0</v>
      </c>
      <c r="Q236" s="93">
        <v>0</v>
      </c>
      <c r="R236" s="93">
        <v>0</v>
      </c>
      <c r="S236" s="93">
        <f t="shared" si="111"/>
        <v>13024567.26</v>
      </c>
      <c r="T236" s="93">
        <f t="shared" si="108"/>
        <v>7869.8291601208457</v>
      </c>
      <c r="U236" s="93">
        <v>8017.9</v>
      </c>
    </row>
    <row r="237" spans="1:21" ht="35.25" x14ac:dyDescent="0.5">
      <c r="A237">
        <v>1</v>
      </c>
      <c r="B237" s="95">
        <f>SUBTOTAL(9,$A$179:A237)</f>
        <v>56</v>
      </c>
      <c r="C237" s="97" t="s">
        <v>479</v>
      </c>
      <c r="D237" s="99"/>
      <c r="E237" s="89">
        <v>1965</v>
      </c>
      <c r="F237" s="89" t="s">
        <v>498</v>
      </c>
      <c r="G237" s="89">
        <v>2</v>
      </c>
      <c r="H237" s="89" t="s">
        <v>393</v>
      </c>
      <c r="I237" s="90">
        <v>679.7</v>
      </c>
      <c r="J237" s="90">
        <v>631.20000000000005</v>
      </c>
      <c r="K237" s="91">
        <v>16</v>
      </c>
      <c r="L237" s="89" t="s">
        <v>496</v>
      </c>
      <c r="M237" s="89" t="s">
        <v>503</v>
      </c>
      <c r="N237" s="92" t="s">
        <v>504</v>
      </c>
      <c r="O237" s="93">
        <v>7610167.3700000001</v>
      </c>
      <c r="P237" s="93">
        <v>0</v>
      </c>
      <c r="Q237" s="93">
        <v>0</v>
      </c>
      <c r="R237" s="93">
        <v>0</v>
      </c>
      <c r="S237" s="93">
        <f t="shared" si="111"/>
        <v>7610167.3700000001</v>
      </c>
      <c r="T237" s="93">
        <f t="shared" ref="T237:T268" si="113">O237/I237</f>
        <v>11196.362174488744</v>
      </c>
      <c r="U237" s="93">
        <v>11196.362174488744</v>
      </c>
    </row>
    <row r="238" spans="1:21" ht="35.25" x14ac:dyDescent="0.5">
      <c r="B238" s="88" t="s">
        <v>494</v>
      </c>
      <c r="C238" s="94"/>
      <c r="D238" s="89" t="s">
        <v>501</v>
      </c>
      <c r="E238" s="89" t="s">
        <v>501</v>
      </c>
      <c r="F238" s="89" t="s">
        <v>501</v>
      </c>
      <c r="G238" s="89" t="s">
        <v>501</v>
      </c>
      <c r="H238" s="89" t="s">
        <v>501</v>
      </c>
      <c r="I238" s="90">
        <f>I239</f>
        <v>8704.6</v>
      </c>
      <c r="J238" s="90">
        <f t="shared" ref="J238:K238" si="114">J239</f>
        <v>7675.4</v>
      </c>
      <c r="K238" s="91">
        <f t="shared" si="114"/>
        <v>343</v>
      </c>
      <c r="L238" s="89" t="s">
        <v>501</v>
      </c>
      <c r="M238" s="89" t="s">
        <v>501</v>
      </c>
      <c r="N238" s="92" t="s">
        <v>501</v>
      </c>
      <c r="O238" s="93">
        <v>33957546.200000003</v>
      </c>
      <c r="P238" s="93">
        <f t="shared" ref="P238:S238" si="115">P239</f>
        <v>0</v>
      </c>
      <c r="Q238" s="93">
        <f t="shared" si="115"/>
        <v>0</v>
      </c>
      <c r="R238" s="93">
        <f t="shared" si="115"/>
        <v>0</v>
      </c>
      <c r="S238" s="93">
        <f t="shared" si="115"/>
        <v>33957546.200000003</v>
      </c>
      <c r="T238" s="93">
        <f t="shared" si="113"/>
        <v>3901.1035774188363</v>
      </c>
      <c r="U238" s="93">
        <f>U239</f>
        <v>9239.7999999999993</v>
      </c>
    </row>
    <row r="239" spans="1:21" ht="35.25" x14ac:dyDescent="0.5">
      <c r="A239">
        <v>1</v>
      </c>
      <c r="B239" s="95">
        <f>SUBTOTAL(9,$A$179:A239)</f>
        <v>57</v>
      </c>
      <c r="C239" s="97" t="s">
        <v>159</v>
      </c>
      <c r="D239" s="89"/>
      <c r="E239" s="89">
        <v>1978</v>
      </c>
      <c r="F239" s="89" t="s">
        <v>499</v>
      </c>
      <c r="G239" s="89">
        <v>9</v>
      </c>
      <c r="H239" s="89" t="s">
        <v>395</v>
      </c>
      <c r="I239" s="90">
        <v>8704.6</v>
      </c>
      <c r="J239" s="90">
        <v>7675.4</v>
      </c>
      <c r="K239" s="91">
        <v>343</v>
      </c>
      <c r="L239" s="89" t="s">
        <v>496</v>
      </c>
      <c r="M239" s="89" t="s">
        <v>502</v>
      </c>
      <c r="N239" s="92" t="s">
        <v>515</v>
      </c>
      <c r="O239" s="93">
        <v>33957546.200000003</v>
      </c>
      <c r="P239" s="93">
        <v>0</v>
      </c>
      <c r="Q239" s="93">
        <v>0</v>
      </c>
      <c r="R239" s="93">
        <v>0</v>
      </c>
      <c r="S239" s="93">
        <f>O239-P239-Q239-R239</f>
        <v>33957546.200000003</v>
      </c>
      <c r="T239" s="93">
        <f t="shared" si="113"/>
        <v>3901.1035774188363</v>
      </c>
      <c r="U239" s="93">
        <v>9239.7999999999993</v>
      </c>
    </row>
    <row r="240" spans="1:21" ht="35.25" x14ac:dyDescent="0.5">
      <c r="B240" s="98" t="s">
        <v>574</v>
      </c>
      <c r="C240" s="98"/>
      <c r="D240" s="89" t="s">
        <v>501</v>
      </c>
      <c r="E240" s="89" t="s">
        <v>501</v>
      </c>
      <c r="F240" s="89" t="s">
        <v>501</v>
      </c>
      <c r="G240" s="89" t="s">
        <v>501</v>
      </c>
      <c r="H240" s="89" t="s">
        <v>501</v>
      </c>
      <c r="I240" s="90">
        <f>SUM(I241:I249)</f>
        <v>31091.51</v>
      </c>
      <c r="J240" s="90">
        <f t="shared" ref="J240:K240" si="116">SUM(J241:J249)</f>
        <v>26132.889999999996</v>
      </c>
      <c r="K240" s="91">
        <f t="shared" si="116"/>
        <v>1261</v>
      </c>
      <c r="L240" s="89" t="s">
        <v>501</v>
      </c>
      <c r="M240" s="89" t="s">
        <v>501</v>
      </c>
      <c r="N240" s="92" t="s">
        <v>501</v>
      </c>
      <c r="O240" s="93">
        <v>122231750.3</v>
      </c>
      <c r="P240" s="93">
        <f>SUM(P241:P249)</f>
        <v>0</v>
      </c>
      <c r="Q240" s="93">
        <f t="shared" ref="Q240:S240" si="117">SUM(Q241:Q249)</f>
        <v>0</v>
      </c>
      <c r="R240" s="93">
        <f t="shared" si="117"/>
        <v>0</v>
      </c>
      <c r="S240" s="93">
        <f t="shared" si="117"/>
        <v>122231750.3</v>
      </c>
      <c r="T240" s="93">
        <f t="shared" si="113"/>
        <v>3931.3545820064705</v>
      </c>
      <c r="U240" s="93">
        <f>MAX(U241:U249)</f>
        <v>14504.26</v>
      </c>
    </row>
    <row r="241" spans="1:21" ht="35.25" x14ac:dyDescent="0.5">
      <c r="A241">
        <v>1</v>
      </c>
      <c r="B241" s="95">
        <f>SUBTOTAL(9,$A$179:A241)</f>
        <v>58</v>
      </c>
      <c r="C241" s="97" t="s">
        <v>401</v>
      </c>
      <c r="D241" s="99"/>
      <c r="E241" s="89">
        <v>1978</v>
      </c>
      <c r="F241" s="89" t="s">
        <v>498</v>
      </c>
      <c r="G241" s="89">
        <v>5</v>
      </c>
      <c r="H241" s="89" t="s">
        <v>395</v>
      </c>
      <c r="I241" s="90">
        <v>3923</v>
      </c>
      <c r="J241" s="90">
        <v>3923</v>
      </c>
      <c r="K241" s="91">
        <v>141</v>
      </c>
      <c r="L241" s="89" t="s">
        <v>496</v>
      </c>
      <c r="M241" s="89" t="s">
        <v>502</v>
      </c>
      <c r="N241" s="92" t="s">
        <v>589</v>
      </c>
      <c r="O241" s="93">
        <v>13580017.5</v>
      </c>
      <c r="P241" s="93">
        <v>0</v>
      </c>
      <c r="Q241" s="93">
        <v>0</v>
      </c>
      <c r="R241" s="93">
        <v>0</v>
      </c>
      <c r="S241" s="93">
        <f t="shared" ref="S241:S249" si="118">O241-P241-Q241-R241</f>
        <v>13580017.5</v>
      </c>
      <c r="T241" s="93">
        <f t="shared" si="113"/>
        <v>3461.6409635483051</v>
      </c>
      <c r="U241" s="93">
        <v>3461.64</v>
      </c>
    </row>
    <row r="242" spans="1:21" ht="35.25" x14ac:dyDescent="0.5">
      <c r="A242">
        <v>1</v>
      </c>
      <c r="B242" s="95">
        <f>SUBTOTAL(9,$A$179:A242)</f>
        <v>59</v>
      </c>
      <c r="C242" s="97" t="s">
        <v>416</v>
      </c>
      <c r="D242" s="99"/>
      <c r="E242" s="89">
        <v>1970</v>
      </c>
      <c r="F242" s="89" t="s">
        <v>498</v>
      </c>
      <c r="G242" s="89">
        <v>5</v>
      </c>
      <c r="H242" s="89" t="s">
        <v>395</v>
      </c>
      <c r="I242" s="90">
        <v>2825.52</v>
      </c>
      <c r="J242" s="90">
        <v>2825.52</v>
      </c>
      <c r="K242" s="91">
        <v>107</v>
      </c>
      <c r="L242" s="89" t="s">
        <v>496</v>
      </c>
      <c r="M242" s="89" t="s">
        <v>502</v>
      </c>
      <c r="N242" s="92" t="s">
        <v>584</v>
      </c>
      <c r="O242" s="93">
        <v>15131855.92</v>
      </c>
      <c r="P242" s="93">
        <v>0</v>
      </c>
      <c r="Q242" s="93">
        <v>0</v>
      </c>
      <c r="R242" s="93">
        <v>0</v>
      </c>
      <c r="S242" s="93">
        <f t="shared" si="118"/>
        <v>15131855.92</v>
      </c>
      <c r="T242" s="93">
        <f t="shared" si="113"/>
        <v>5355.4233981709558</v>
      </c>
      <c r="U242" s="93">
        <v>5456.18</v>
      </c>
    </row>
    <row r="243" spans="1:21" ht="35.25" x14ac:dyDescent="0.5">
      <c r="A243">
        <v>1</v>
      </c>
      <c r="B243" s="95">
        <f>SUBTOTAL(9,$A$179:A243)</f>
        <v>60</v>
      </c>
      <c r="C243" s="97" t="s">
        <v>399</v>
      </c>
      <c r="D243" s="99"/>
      <c r="E243" s="89">
        <v>1972</v>
      </c>
      <c r="F243" s="89" t="s">
        <v>499</v>
      </c>
      <c r="G243" s="89">
        <v>5</v>
      </c>
      <c r="H243" s="89" t="s">
        <v>397</v>
      </c>
      <c r="I243" s="90">
        <v>4372.0600000000004</v>
      </c>
      <c r="J243" s="90">
        <v>3951.06</v>
      </c>
      <c r="K243" s="91">
        <v>208</v>
      </c>
      <c r="L243" s="89" t="s">
        <v>496</v>
      </c>
      <c r="M243" s="89" t="s">
        <v>502</v>
      </c>
      <c r="N243" s="92" t="s">
        <v>583</v>
      </c>
      <c r="O243" s="93">
        <v>18753357.5</v>
      </c>
      <c r="P243" s="93">
        <v>0</v>
      </c>
      <c r="Q243" s="93">
        <v>0</v>
      </c>
      <c r="R243" s="93">
        <v>0</v>
      </c>
      <c r="S243" s="93">
        <f t="shared" si="118"/>
        <v>18753357.5</v>
      </c>
      <c r="T243" s="93">
        <f t="shared" si="113"/>
        <v>4289.3641670059415</v>
      </c>
      <c r="U243" s="93">
        <v>4289.3599999999997</v>
      </c>
    </row>
    <row r="244" spans="1:21" ht="35.25" x14ac:dyDescent="0.5">
      <c r="A244">
        <v>1</v>
      </c>
      <c r="B244" s="95">
        <f>SUBTOTAL(9,$A$179:A244)</f>
        <v>61</v>
      </c>
      <c r="C244" s="97" t="s">
        <v>420</v>
      </c>
      <c r="D244" s="99"/>
      <c r="E244" s="89">
        <v>1966</v>
      </c>
      <c r="F244" s="89" t="s">
        <v>498</v>
      </c>
      <c r="G244" s="89">
        <v>5</v>
      </c>
      <c r="H244" s="89" t="s">
        <v>395</v>
      </c>
      <c r="I244" s="90">
        <v>2889</v>
      </c>
      <c r="J244" s="90">
        <v>2630.44</v>
      </c>
      <c r="K244" s="91">
        <v>182</v>
      </c>
      <c r="L244" s="89" t="s">
        <v>496</v>
      </c>
      <c r="M244" s="89" t="s">
        <v>502</v>
      </c>
      <c r="N244" s="92" t="s">
        <v>584</v>
      </c>
      <c r="O244" s="93">
        <v>11412364.49</v>
      </c>
      <c r="P244" s="93">
        <v>0</v>
      </c>
      <c r="Q244" s="93">
        <v>0</v>
      </c>
      <c r="R244" s="93">
        <v>0</v>
      </c>
      <c r="S244" s="93">
        <f t="shared" si="118"/>
        <v>11412364.49</v>
      </c>
      <c r="T244" s="93">
        <f t="shared" si="113"/>
        <v>3950.2819280027693</v>
      </c>
      <c r="U244" s="93">
        <v>4024.6</v>
      </c>
    </row>
    <row r="245" spans="1:21" ht="35.25" x14ac:dyDescent="0.5">
      <c r="A245">
        <v>1</v>
      </c>
      <c r="B245" s="95">
        <f>SUBTOTAL(9,$A$179:A245)</f>
        <v>62</v>
      </c>
      <c r="C245" s="97" t="s">
        <v>414</v>
      </c>
      <c r="D245" s="99"/>
      <c r="E245" s="89">
        <v>1970</v>
      </c>
      <c r="F245" s="89" t="s">
        <v>498</v>
      </c>
      <c r="G245" s="89">
        <v>5</v>
      </c>
      <c r="H245" s="89" t="s">
        <v>395</v>
      </c>
      <c r="I245" s="90">
        <v>3931.2</v>
      </c>
      <c r="J245" s="90">
        <v>2794.99</v>
      </c>
      <c r="K245" s="91">
        <v>208</v>
      </c>
      <c r="L245" s="89" t="s">
        <v>496</v>
      </c>
      <c r="M245" s="89" t="s">
        <v>502</v>
      </c>
      <c r="N245" s="92" t="s">
        <v>581</v>
      </c>
      <c r="O245" s="93">
        <v>12933350</v>
      </c>
      <c r="P245" s="93">
        <v>0</v>
      </c>
      <c r="Q245" s="93">
        <v>0</v>
      </c>
      <c r="R245" s="93">
        <v>0</v>
      </c>
      <c r="S245" s="93">
        <f t="shared" si="118"/>
        <v>12933350</v>
      </c>
      <c r="T245" s="93">
        <f t="shared" si="113"/>
        <v>3289.9241961741964</v>
      </c>
      <c r="U245" s="93">
        <v>3289.92</v>
      </c>
    </row>
    <row r="246" spans="1:21" ht="35.25" x14ac:dyDescent="0.5">
      <c r="A246">
        <v>1</v>
      </c>
      <c r="B246" s="95">
        <f>SUBTOTAL(9,$A$179:A246)</f>
        <v>63</v>
      </c>
      <c r="C246" s="97" t="s">
        <v>412</v>
      </c>
      <c r="D246" s="99"/>
      <c r="E246" s="89">
        <v>1984</v>
      </c>
      <c r="F246" s="89" t="s">
        <v>498</v>
      </c>
      <c r="G246" s="89">
        <v>2</v>
      </c>
      <c r="H246" s="89" t="s">
        <v>395</v>
      </c>
      <c r="I246" s="90">
        <v>1145.3</v>
      </c>
      <c r="J246" s="90">
        <v>645.70000000000005</v>
      </c>
      <c r="K246" s="91">
        <v>62</v>
      </c>
      <c r="L246" s="89" t="s">
        <v>496</v>
      </c>
      <c r="M246" s="89" t="s">
        <v>503</v>
      </c>
      <c r="N246" s="92" t="s">
        <v>504</v>
      </c>
      <c r="O246" s="93">
        <v>16304955.59</v>
      </c>
      <c r="P246" s="93">
        <v>0</v>
      </c>
      <c r="Q246" s="93">
        <v>0</v>
      </c>
      <c r="R246" s="93">
        <v>0</v>
      </c>
      <c r="S246" s="93">
        <f t="shared" si="118"/>
        <v>16304955.59</v>
      </c>
      <c r="T246" s="93">
        <f t="shared" si="113"/>
        <v>14236.405823801624</v>
      </c>
      <c r="U246" s="93">
        <v>14504.26</v>
      </c>
    </row>
    <row r="247" spans="1:21" ht="35.25" x14ac:dyDescent="0.5">
      <c r="A247">
        <v>1</v>
      </c>
      <c r="B247" s="95">
        <f>SUBTOTAL(9,$A$179:A247)</f>
        <v>64</v>
      </c>
      <c r="C247" s="97" t="s">
        <v>409</v>
      </c>
      <c r="D247" s="99"/>
      <c r="E247" s="89">
        <v>1987</v>
      </c>
      <c r="F247" s="89" t="s">
        <v>499</v>
      </c>
      <c r="G247" s="89">
        <v>5</v>
      </c>
      <c r="H247" s="89" t="s">
        <v>395</v>
      </c>
      <c r="I247" s="90">
        <v>4328.3</v>
      </c>
      <c r="J247" s="90">
        <v>3152.8</v>
      </c>
      <c r="K247" s="91">
        <v>151</v>
      </c>
      <c r="L247" s="89" t="s">
        <v>496</v>
      </c>
      <c r="M247" s="89" t="s">
        <v>502</v>
      </c>
      <c r="N247" s="92" t="s">
        <v>582</v>
      </c>
      <c r="O247" s="93">
        <v>11353153.299999999</v>
      </c>
      <c r="P247" s="93">
        <v>0</v>
      </c>
      <c r="Q247" s="93">
        <v>0</v>
      </c>
      <c r="R247" s="93">
        <v>0</v>
      </c>
      <c r="S247" s="93">
        <f t="shared" si="118"/>
        <v>11353153.299999999</v>
      </c>
      <c r="T247" s="93">
        <f t="shared" si="113"/>
        <v>2623.0051752420113</v>
      </c>
      <c r="U247" s="93">
        <v>2623.01</v>
      </c>
    </row>
    <row r="248" spans="1:21" ht="35.25" x14ac:dyDescent="0.5">
      <c r="A248">
        <v>1</v>
      </c>
      <c r="B248" s="95">
        <f>SUBTOTAL(9,$A$179:A248)</f>
        <v>65</v>
      </c>
      <c r="C248" s="97" t="s">
        <v>406</v>
      </c>
      <c r="D248" s="99"/>
      <c r="E248" s="89">
        <v>1985</v>
      </c>
      <c r="F248" s="89" t="s">
        <v>499</v>
      </c>
      <c r="G248" s="89">
        <v>5</v>
      </c>
      <c r="H248" s="89" t="s">
        <v>395</v>
      </c>
      <c r="I248" s="90">
        <v>4018.1</v>
      </c>
      <c r="J248" s="90">
        <v>2814.1</v>
      </c>
      <c r="K248" s="91">
        <v>111</v>
      </c>
      <c r="L248" s="89" t="s">
        <v>496</v>
      </c>
      <c r="M248" s="89" t="s">
        <v>502</v>
      </c>
      <c r="N248" s="92" t="s">
        <v>581</v>
      </c>
      <c r="O248" s="93">
        <v>11252014.5</v>
      </c>
      <c r="P248" s="93">
        <v>0</v>
      </c>
      <c r="Q248" s="93">
        <v>0</v>
      </c>
      <c r="R248" s="93">
        <v>0</v>
      </c>
      <c r="S248" s="93">
        <f t="shared" si="118"/>
        <v>11252014.5</v>
      </c>
      <c r="T248" s="93">
        <f t="shared" si="113"/>
        <v>2800.3321221472838</v>
      </c>
      <c r="U248" s="93">
        <v>2800.33</v>
      </c>
    </row>
    <row r="249" spans="1:21" ht="35.25" x14ac:dyDescent="0.5">
      <c r="A249">
        <v>1</v>
      </c>
      <c r="B249" s="95">
        <f>SUBTOTAL(9,$A$179:A249)</f>
        <v>66</v>
      </c>
      <c r="C249" s="97" t="s">
        <v>419</v>
      </c>
      <c r="D249" s="99"/>
      <c r="E249" s="89">
        <v>1969</v>
      </c>
      <c r="F249" s="89" t="s">
        <v>498</v>
      </c>
      <c r="G249" s="89">
        <v>5</v>
      </c>
      <c r="H249" s="89" t="s">
        <v>395</v>
      </c>
      <c r="I249" s="90">
        <v>3659.03</v>
      </c>
      <c r="J249" s="90">
        <v>3395.28</v>
      </c>
      <c r="K249" s="91">
        <v>91</v>
      </c>
      <c r="L249" s="89" t="s">
        <v>496</v>
      </c>
      <c r="M249" s="89" t="s">
        <v>502</v>
      </c>
      <c r="N249" s="92" t="s">
        <v>583</v>
      </c>
      <c r="O249" s="93">
        <v>11510681.5</v>
      </c>
      <c r="P249" s="93">
        <v>0</v>
      </c>
      <c r="Q249" s="93">
        <v>0</v>
      </c>
      <c r="R249" s="93">
        <v>0</v>
      </c>
      <c r="S249" s="93">
        <f t="shared" si="118"/>
        <v>11510681.5</v>
      </c>
      <c r="T249" s="93">
        <f t="shared" si="113"/>
        <v>3145.8286759059092</v>
      </c>
      <c r="U249" s="93">
        <v>3145.83</v>
      </c>
    </row>
    <row r="250" spans="1:21" ht="35.25" x14ac:dyDescent="0.5">
      <c r="B250" s="98" t="s">
        <v>575</v>
      </c>
      <c r="C250" s="98"/>
      <c r="D250" s="89" t="s">
        <v>501</v>
      </c>
      <c r="E250" s="89" t="s">
        <v>501</v>
      </c>
      <c r="F250" s="89" t="s">
        <v>501</v>
      </c>
      <c r="G250" s="89" t="s">
        <v>501</v>
      </c>
      <c r="H250" s="89" t="s">
        <v>501</v>
      </c>
      <c r="I250" s="90">
        <f>SUM(I251:I252)</f>
        <v>2098.5</v>
      </c>
      <c r="J250" s="90">
        <f>SUM(J251:J252)</f>
        <v>920.2</v>
      </c>
      <c r="K250" s="91">
        <f>SUM(K251:K252)</f>
        <v>50</v>
      </c>
      <c r="L250" s="89" t="s">
        <v>501</v>
      </c>
      <c r="M250" s="89" t="s">
        <v>501</v>
      </c>
      <c r="N250" s="92" t="s">
        <v>501</v>
      </c>
      <c r="O250" s="93">
        <v>9660268.2100000009</v>
      </c>
      <c r="P250" s="93">
        <f>SUM(P251:P252)</f>
        <v>0</v>
      </c>
      <c r="Q250" s="93">
        <f t="shared" ref="Q250:S250" si="119">SUM(Q251:Q252)</f>
        <v>0</v>
      </c>
      <c r="R250" s="93">
        <f t="shared" si="119"/>
        <v>0</v>
      </c>
      <c r="S250" s="93">
        <f t="shared" si="119"/>
        <v>9660268.2100000009</v>
      </c>
      <c r="T250" s="93">
        <f t="shared" si="113"/>
        <v>4603.4158732427932</v>
      </c>
      <c r="U250" s="93">
        <f>MAX(U251:U252)</f>
        <v>7046.13</v>
      </c>
    </row>
    <row r="251" spans="1:21" ht="35.25" x14ac:dyDescent="0.5">
      <c r="A251">
        <v>1</v>
      </c>
      <c r="B251" s="95">
        <f>SUBTOTAL(9,$A$179:A251)</f>
        <v>67</v>
      </c>
      <c r="C251" s="97" t="s">
        <v>426</v>
      </c>
      <c r="D251" s="99"/>
      <c r="E251" s="89">
        <v>1989</v>
      </c>
      <c r="F251" s="89" t="s">
        <v>499</v>
      </c>
      <c r="G251" s="89">
        <v>2</v>
      </c>
      <c r="H251" s="89" t="s">
        <v>393</v>
      </c>
      <c r="I251" s="90">
        <v>1426</v>
      </c>
      <c r="J251" s="90">
        <v>567.20000000000005</v>
      </c>
      <c r="K251" s="91">
        <v>32</v>
      </c>
      <c r="L251" s="89" t="s">
        <v>496</v>
      </c>
      <c r="M251" s="89" t="s">
        <v>502</v>
      </c>
      <c r="N251" s="92" t="s">
        <v>590</v>
      </c>
      <c r="O251" s="93">
        <v>5009253.6399999997</v>
      </c>
      <c r="P251" s="93">
        <v>0</v>
      </c>
      <c r="Q251" s="93">
        <v>0</v>
      </c>
      <c r="R251" s="93">
        <v>0</v>
      </c>
      <c r="S251" s="93">
        <f>O251-P251-Q251-R251</f>
        <v>5009253.6399999997</v>
      </c>
      <c r="T251" s="93">
        <f t="shared" si="113"/>
        <v>3512.8005890603085</v>
      </c>
      <c r="U251" s="93">
        <v>3578.89</v>
      </c>
    </row>
    <row r="252" spans="1:21" ht="35.25" x14ac:dyDescent="0.5">
      <c r="A252">
        <v>1</v>
      </c>
      <c r="B252" s="95">
        <f>SUBTOTAL(9,$A$179:A252)</f>
        <v>68</v>
      </c>
      <c r="C252" s="97" t="s">
        <v>425</v>
      </c>
      <c r="D252" s="99"/>
      <c r="E252" s="89">
        <v>1964</v>
      </c>
      <c r="F252" s="89" t="s">
        <v>498</v>
      </c>
      <c r="G252" s="89">
        <v>2</v>
      </c>
      <c r="H252" s="89" t="s">
        <v>393</v>
      </c>
      <c r="I252" s="90">
        <v>672.5</v>
      </c>
      <c r="J252" s="90">
        <v>353</v>
      </c>
      <c r="K252" s="91">
        <v>18</v>
      </c>
      <c r="L252" s="89" t="s">
        <v>496</v>
      </c>
      <c r="M252" s="89" t="s">
        <v>502</v>
      </c>
      <c r="N252" s="92" t="s">
        <v>590</v>
      </c>
      <c r="O252" s="93">
        <v>4651014.57</v>
      </c>
      <c r="P252" s="93">
        <v>0</v>
      </c>
      <c r="Q252" s="93">
        <v>0</v>
      </c>
      <c r="R252" s="93">
        <v>0</v>
      </c>
      <c r="S252" s="93">
        <f>O252-P252-Q252-R252</f>
        <v>4651014.57</v>
      </c>
      <c r="T252" s="93">
        <f t="shared" si="113"/>
        <v>6916.0067955390341</v>
      </c>
      <c r="U252" s="93">
        <v>7046.13</v>
      </c>
    </row>
    <row r="253" spans="1:21" ht="35.25" x14ac:dyDescent="0.5">
      <c r="B253" s="98" t="s">
        <v>577</v>
      </c>
      <c r="C253" s="98"/>
      <c r="D253" s="89" t="s">
        <v>501</v>
      </c>
      <c r="E253" s="89" t="s">
        <v>501</v>
      </c>
      <c r="F253" s="89" t="s">
        <v>501</v>
      </c>
      <c r="G253" s="89" t="s">
        <v>501</v>
      </c>
      <c r="H253" s="89" t="s">
        <v>501</v>
      </c>
      <c r="I253" s="90">
        <f>SUM(I254:I255)</f>
        <v>10429.189999999999</v>
      </c>
      <c r="J253" s="90">
        <f t="shared" ref="J253:K253" si="120">SUM(J254:J255)</f>
        <v>8401.98</v>
      </c>
      <c r="K253" s="91">
        <f t="shared" si="120"/>
        <v>399</v>
      </c>
      <c r="L253" s="89" t="s">
        <v>501</v>
      </c>
      <c r="M253" s="89" t="s">
        <v>501</v>
      </c>
      <c r="N253" s="92" t="s">
        <v>501</v>
      </c>
      <c r="O253" s="93">
        <v>31755521.479999997</v>
      </c>
      <c r="P253" s="93">
        <f>SUM(P254:P255)</f>
        <v>0</v>
      </c>
      <c r="Q253" s="93">
        <f t="shared" ref="Q253:S253" si="121">SUM(Q254:Q255)</f>
        <v>0</v>
      </c>
      <c r="R253" s="93">
        <f t="shared" si="121"/>
        <v>0</v>
      </c>
      <c r="S253" s="93">
        <f t="shared" si="121"/>
        <v>31755521.479999997</v>
      </c>
      <c r="T253" s="93">
        <f t="shared" si="113"/>
        <v>3044.8693982945942</v>
      </c>
      <c r="U253" s="93">
        <f>MAX(U254:U255)</f>
        <v>4044.11</v>
      </c>
    </row>
    <row r="254" spans="1:21" ht="35.25" x14ac:dyDescent="0.5">
      <c r="A254">
        <v>1</v>
      </c>
      <c r="B254" s="95">
        <f>SUBTOTAL(9,$A$179:A254)</f>
        <v>69</v>
      </c>
      <c r="C254" s="97" t="s">
        <v>435</v>
      </c>
      <c r="D254" s="99"/>
      <c r="E254" s="89">
        <v>2000</v>
      </c>
      <c r="F254" s="89" t="s">
        <v>498</v>
      </c>
      <c r="G254" s="89">
        <v>5</v>
      </c>
      <c r="H254" s="89" t="s">
        <v>397</v>
      </c>
      <c r="I254" s="90">
        <v>5757.29</v>
      </c>
      <c r="J254" s="90">
        <v>4336.29</v>
      </c>
      <c r="K254" s="91">
        <v>177</v>
      </c>
      <c r="L254" s="89" t="s">
        <v>496</v>
      </c>
      <c r="M254" s="89" t="s">
        <v>502</v>
      </c>
      <c r="N254" s="92" t="s">
        <v>587</v>
      </c>
      <c r="O254" s="93">
        <v>22853164.68</v>
      </c>
      <c r="P254" s="93">
        <v>0</v>
      </c>
      <c r="Q254" s="93">
        <v>0</v>
      </c>
      <c r="R254" s="93">
        <v>0</v>
      </c>
      <c r="S254" s="93">
        <f>O254-P254-Q254-R254</f>
        <v>22853164.68</v>
      </c>
      <c r="T254" s="93">
        <f t="shared" si="113"/>
        <v>3969.4308745955127</v>
      </c>
      <c r="U254" s="93">
        <v>4044.11</v>
      </c>
    </row>
    <row r="255" spans="1:21" ht="35.25" x14ac:dyDescent="0.5">
      <c r="A255">
        <v>1</v>
      </c>
      <c r="B255" s="95">
        <f>SUBTOTAL(9,$A$179:A255)</f>
        <v>70</v>
      </c>
      <c r="C255" s="97" t="s">
        <v>436</v>
      </c>
      <c r="D255" s="99"/>
      <c r="E255" s="89">
        <v>1990</v>
      </c>
      <c r="F255" s="89" t="s">
        <v>498</v>
      </c>
      <c r="G255" s="89">
        <v>5</v>
      </c>
      <c r="H255" s="89" t="s">
        <v>397</v>
      </c>
      <c r="I255" s="90">
        <v>4671.8999999999996</v>
      </c>
      <c r="J255" s="90">
        <v>4065.69</v>
      </c>
      <c r="K255" s="91">
        <v>222</v>
      </c>
      <c r="L255" s="89" t="s">
        <v>496</v>
      </c>
      <c r="M255" s="89" t="s">
        <v>502</v>
      </c>
      <c r="N255" s="92" t="s">
        <v>586</v>
      </c>
      <c r="O255" s="93">
        <v>8902356.7999999989</v>
      </c>
      <c r="P255" s="93">
        <v>0</v>
      </c>
      <c r="Q255" s="93">
        <v>0</v>
      </c>
      <c r="R255" s="93">
        <v>0</v>
      </c>
      <c r="S255" s="93">
        <f>O255-P255-Q255-R255</f>
        <v>8902356.7999999989</v>
      </c>
      <c r="T255" s="93">
        <f t="shared" si="113"/>
        <v>1905.5109912455316</v>
      </c>
      <c r="U255" s="93">
        <v>2189.63</v>
      </c>
    </row>
    <row r="256" spans="1:21" ht="35.25" x14ac:dyDescent="0.5">
      <c r="B256" s="98" t="s">
        <v>592</v>
      </c>
      <c r="C256" s="98"/>
      <c r="D256" s="89" t="s">
        <v>501</v>
      </c>
      <c r="E256" s="89" t="s">
        <v>501</v>
      </c>
      <c r="F256" s="89" t="s">
        <v>501</v>
      </c>
      <c r="G256" s="89" t="s">
        <v>501</v>
      </c>
      <c r="H256" s="89" t="s">
        <v>501</v>
      </c>
      <c r="I256" s="90">
        <f>I257+I258+I259</f>
        <v>6611.2</v>
      </c>
      <c r="J256" s="90">
        <f t="shared" ref="J256:K256" si="122">J257+J258+J259</f>
        <v>4164</v>
      </c>
      <c r="K256" s="91">
        <f t="shared" si="122"/>
        <v>436</v>
      </c>
      <c r="L256" s="89" t="s">
        <v>501</v>
      </c>
      <c r="M256" s="89" t="s">
        <v>501</v>
      </c>
      <c r="N256" s="92" t="s">
        <v>501</v>
      </c>
      <c r="O256" s="93">
        <v>33450033.850000001</v>
      </c>
      <c r="P256" s="93">
        <f t="shared" ref="P256:S256" si="123">P257+P258+P259</f>
        <v>0</v>
      </c>
      <c r="Q256" s="93">
        <f t="shared" si="123"/>
        <v>0</v>
      </c>
      <c r="R256" s="93">
        <f t="shared" si="123"/>
        <v>0</v>
      </c>
      <c r="S256" s="93">
        <f t="shared" si="123"/>
        <v>33450033.850000001</v>
      </c>
      <c r="T256" s="93">
        <f t="shared" si="113"/>
        <v>5059.6009574661184</v>
      </c>
      <c r="U256" s="93">
        <f>MAX(U257:U259)</f>
        <v>6726.65</v>
      </c>
    </row>
    <row r="257" spans="1:21" ht="35.25" x14ac:dyDescent="0.5">
      <c r="A257">
        <v>1</v>
      </c>
      <c r="B257" s="95">
        <f>SUBTOTAL(9,$A$179:A257)</f>
        <v>71</v>
      </c>
      <c r="C257" s="97" t="s">
        <v>457</v>
      </c>
      <c r="D257" s="99"/>
      <c r="E257" s="89">
        <v>1981</v>
      </c>
      <c r="F257" s="89" t="s">
        <v>498</v>
      </c>
      <c r="G257" s="89">
        <v>2</v>
      </c>
      <c r="H257" s="89" t="s">
        <v>393</v>
      </c>
      <c r="I257" s="90">
        <v>1067.0999999999999</v>
      </c>
      <c r="J257" s="90">
        <v>570.79999999999995</v>
      </c>
      <c r="K257" s="91">
        <v>12</v>
      </c>
      <c r="L257" s="89" t="s">
        <v>496</v>
      </c>
      <c r="M257" s="89" t="s">
        <v>503</v>
      </c>
      <c r="N257" s="92" t="s">
        <v>504</v>
      </c>
      <c r="O257" s="93">
        <v>7045453.0499999998</v>
      </c>
      <c r="P257" s="93">
        <v>0</v>
      </c>
      <c r="Q257" s="93">
        <v>0</v>
      </c>
      <c r="R257" s="93">
        <v>0</v>
      </c>
      <c r="S257" s="93">
        <f>O257-P257-Q257-R257</f>
        <v>7045453.0499999998</v>
      </c>
      <c r="T257" s="93">
        <f t="shared" si="113"/>
        <v>6602.4299971886421</v>
      </c>
      <c r="U257" s="93">
        <v>6726.65</v>
      </c>
    </row>
    <row r="258" spans="1:21" ht="35.25" x14ac:dyDescent="0.5">
      <c r="A258">
        <v>1</v>
      </c>
      <c r="B258" s="95">
        <f>SUBTOTAL(9,$A$179:A258)</f>
        <v>72</v>
      </c>
      <c r="C258" s="97" t="s">
        <v>445</v>
      </c>
      <c r="D258" s="99"/>
      <c r="E258" s="89">
        <v>1971</v>
      </c>
      <c r="F258" s="89" t="s">
        <v>498</v>
      </c>
      <c r="G258" s="89">
        <v>5</v>
      </c>
      <c r="H258" s="89" t="s">
        <v>391</v>
      </c>
      <c r="I258" s="90">
        <v>3969.6</v>
      </c>
      <c r="J258" s="90">
        <v>2732.6</v>
      </c>
      <c r="K258" s="91">
        <v>406</v>
      </c>
      <c r="L258" s="89" t="s">
        <v>496</v>
      </c>
      <c r="M258" s="89" t="s">
        <v>503</v>
      </c>
      <c r="N258" s="92" t="s">
        <v>504</v>
      </c>
      <c r="O258" s="93">
        <v>16502863</v>
      </c>
      <c r="P258" s="93">
        <v>0</v>
      </c>
      <c r="Q258" s="93">
        <v>0</v>
      </c>
      <c r="R258" s="93">
        <v>0</v>
      </c>
      <c r="S258" s="93">
        <f>O258-P258-Q258-R258</f>
        <v>16502863</v>
      </c>
      <c r="T258" s="93">
        <f t="shared" si="113"/>
        <v>4157.3113160016128</v>
      </c>
      <c r="U258" s="93">
        <v>4235.53</v>
      </c>
    </row>
    <row r="259" spans="1:21" ht="35.25" x14ac:dyDescent="0.5">
      <c r="A259">
        <v>1</v>
      </c>
      <c r="B259" s="95">
        <f>SUBTOTAL(9,$A$179:A259)</f>
        <v>73</v>
      </c>
      <c r="C259" s="97" t="s">
        <v>452</v>
      </c>
      <c r="D259" s="99"/>
      <c r="E259" s="89">
        <v>1981</v>
      </c>
      <c r="F259" s="89" t="s">
        <v>498</v>
      </c>
      <c r="G259" s="89">
        <v>2</v>
      </c>
      <c r="H259" s="89" t="s">
        <v>400</v>
      </c>
      <c r="I259" s="90">
        <v>1574.5</v>
      </c>
      <c r="J259" s="90">
        <v>860.6</v>
      </c>
      <c r="K259" s="91">
        <v>18</v>
      </c>
      <c r="L259" s="89" t="s">
        <v>496</v>
      </c>
      <c r="M259" s="89" t="s">
        <v>502</v>
      </c>
      <c r="N259" s="92" t="s">
        <v>601</v>
      </c>
      <c r="O259" s="93">
        <v>9901717.8000000007</v>
      </c>
      <c r="P259" s="93">
        <v>0</v>
      </c>
      <c r="Q259" s="93">
        <v>0</v>
      </c>
      <c r="R259" s="93">
        <v>0</v>
      </c>
      <c r="S259" s="93">
        <f>O259-P259-Q259-R259</f>
        <v>9901717.8000000007</v>
      </c>
      <c r="T259" s="93">
        <f t="shared" si="113"/>
        <v>6288.8013972689751</v>
      </c>
      <c r="U259" s="93">
        <v>6407.12</v>
      </c>
    </row>
    <row r="260" spans="1:21" ht="35.25" x14ac:dyDescent="0.5">
      <c r="B260" s="98" t="s">
        <v>596</v>
      </c>
      <c r="C260" s="98"/>
      <c r="D260" s="89" t="s">
        <v>501</v>
      </c>
      <c r="E260" s="89" t="s">
        <v>501</v>
      </c>
      <c r="F260" s="89" t="s">
        <v>501</v>
      </c>
      <c r="G260" s="89" t="s">
        <v>501</v>
      </c>
      <c r="H260" s="89" t="s">
        <v>501</v>
      </c>
      <c r="I260" s="90">
        <f>I261</f>
        <v>706.3</v>
      </c>
      <c r="J260" s="90">
        <f t="shared" ref="J260:K260" si="124">J261</f>
        <v>461.2</v>
      </c>
      <c r="K260" s="91">
        <f t="shared" si="124"/>
        <v>42</v>
      </c>
      <c r="L260" s="89" t="s">
        <v>501</v>
      </c>
      <c r="M260" s="89" t="s">
        <v>501</v>
      </c>
      <c r="N260" s="92" t="s">
        <v>501</v>
      </c>
      <c r="O260" s="93">
        <v>7540538.9000000004</v>
      </c>
      <c r="P260" s="93">
        <f t="shared" ref="P260:S260" si="125">P261</f>
        <v>0</v>
      </c>
      <c r="Q260" s="93">
        <f t="shared" si="125"/>
        <v>0</v>
      </c>
      <c r="R260" s="93">
        <f t="shared" si="125"/>
        <v>0</v>
      </c>
      <c r="S260" s="93">
        <f t="shared" si="125"/>
        <v>7540538.9000000004</v>
      </c>
      <c r="T260" s="93">
        <f t="shared" si="113"/>
        <v>10676.113407900328</v>
      </c>
      <c r="U260" s="93">
        <f>U261</f>
        <v>10876.98</v>
      </c>
    </row>
    <row r="261" spans="1:21" ht="35.25" x14ac:dyDescent="0.5">
      <c r="A261">
        <v>1</v>
      </c>
      <c r="B261" s="95">
        <f>SUBTOTAL(9,$A$179:A261)</f>
        <v>74</v>
      </c>
      <c r="C261" s="97" t="s">
        <v>448</v>
      </c>
      <c r="D261" s="99"/>
      <c r="E261" s="89">
        <v>1973</v>
      </c>
      <c r="F261" s="89" t="s">
        <v>498</v>
      </c>
      <c r="G261" s="89">
        <v>2</v>
      </c>
      <c r="H261" s="89" t="s">
        <v>393</v>
      </c>
      <c r="I261" s="90">
        <v>706.3</v>
      </c>
      <c r="J261" s="90">
        <v>461.2</v>
      </c>
      <c r="K261" s="91">
        <v>42</v>
      </c>
      <c r="L261" s="89" t="s">
        <v>496</v>
      </c>
      <c r="M261" s="89" t="s">
        <v>503</v>
      </c>
      <c r="N261" s="92" t="s">
        <v>504</v>
      </c>
      <c r="O261" s="93">
        <v>7540538.9000000004</v>
      </c>
      <c r="P261" s="93">
        <v>0</v>
      </c>
      <c r="Q261" s="93">
        <v>0</v>
      </c>
      <c r="R261" s="93">
        <v>0</v>
      </c>
      <c r="S261" s="93">
        <f>O261-P261-Q261-R261</f>
        <v>7540538.9000000004</v>
      </c>
      <c r="T261" s="93">
        <f t="shared" si="113"/>
        <v>10676.113407900328</v>
      </c>
      <c r="U261" s="93">
        <v>10876.98</v>
      </c>
    </row>
    <row r="262" spans="1:21" ht="35.25" x14ac:dyDescent="0.5">
      <c r="B262" s="98" t="s">
        <v>597</v>
      </c>
      <c r="C262" s="98"/>
      <c r="D262" s="89" t="s">
        <v>501</v>
      </c>
      <c r="E262" s="89" t="s">
        <v>501</v>
      </c>
      <c r="F262" s="89" t="s">
        <v>501</v>
      </c>
      <c r="G262" s="89" t="s">
        <v>501</v>
      </c>
      <c r="H262" s="89" t="s">
        <v>501</v>
      </c>
      <c r="I262" s="90">
        <f>I263</f>
        <v>686</v>
      </c>
      <c r="J262" s="90">
        <f t="shared" ref="J262:K262" si="126">J263</f>
        <v>452.9</v>
      </c>
      <c r="K262" s="91">
        <f t="shared" si="126"/>
        <v>42</v>
      </c>
      <c r="L262" s="89" t="s">
        <v>501</v>
      </c>
      <c r="M262" s="89" t="s">
        <v>501</v>
      </c>
      <c r="N262" s="92" t="s">
        <v>501</v>
      </c>
      <c r="O262" s="93">
        <v>9114658.1800000016</v>
      </c>
      <c r="P262" s="93">
        <f t="shared" ref="P262:S262" si="127">P263</f>
        <v>0</v>
      </c>
      <c r="Q262" s="93">
        <f t="shared" si="127"/>
        <v>0</v>
      </c>
      <c r="R262" s="93">
        <f t="shared" si="127"/>
        <v>0</v>
      </c>
      <c r="S262" s="93">
        <f t="shared" si="127"/>
        <v>9114658.1800000016</v>
      </c>
      <c r="T262" s="93">
        <f t="shared" si="113"/>
        <v>13286.673731778428</v>
      </c>
      <c r="U262" s="93">
        <f>U263</f>
        <v>13536.65</v>
      </c>
    </row>
    <row r="263" spans="1:21" ht="35.25" x14ac:dyDescent="0.5">
      <c r="A263">
        <v>1</v>
      </c>
      <c r="B263" s="95">
        <f>SUBTOTAL(9,$A$179:A263)</f>
        <v>75</v>
      </c>
      <c r="C263" s="97" t="s">
        <v>455</v>
      </c>
      <c r="D263" s="99"/>
      <c r="E263" s="89">
        <v>1971</v>
      </c>
      <c r="F263" s="89" t="s">
        <v>498</v>
      </c>
      <c r="G263" s="89">
        <v>2</v>
      </c>
      <c r="H263" s="89" t="s">
        <v>393</v>
      </c>
      <c r="I263" s="90">
        <v>686</v>
      </c>
      <c r="J263" s="90">
        <v>452.9</v>
      </c>
      <c r="K263" s="91">
        <v>42</v>
      </c>
      <c r="L263" s="89" t="s">
        <v>496</v>
      </c>
      <c r="M263" s="89" t="s">
        <v>503</v>
      </c>
      <c r="N263" s="92" t="s">
        <v>504</v>
      </c>
      <c r="O263" s="93">
        <v>9114658.1800000016</v>
      </c>
      <c r="P263" s="93">
        <v>0</v>
      </c>
      <c r="Q263" s="93">
        <v>0</v>
      </c>
      <c r="R263" s="93">
        <v>0</v>
      </c>
      <c r="S263" s="93">
        <f>O263-P263-Q263-R263</f>
        <v>9114658.1800000016</v>
      </c>
      <c r="T263" s="93">
        <f t="shared" si="113"/>
        <v>13286.673731778428</v>
      </c>
      <c r="U263" s="93">
        <v>13536.65</v>
      </c>
    </row>
    <row r="264" spans="1:21" ht="35.25" x14ac:dyDescent="0.5">
      <c r="B264" s="98" t="s">
        <v>594</v>
      </c>
      <c r="C264" s="98"/>
      <c r="D264" s="89" t="s">
        <v>501</v>
      </c>
      <c r="E264" s="89" t="s">
        <v>501</v>
      </c>
      <c r="F264" s="89" t="s">
        <v>501</v>
      </c>
      <c r="G264" s="89" t="s">
        <v>501</v>
      </c>
      <c r="H264" s="89" t="s">
        <v>501</v>
      </c>
      <c r="I264" s="90">
        <f>I265</f>
        <v>956.2</v>
      </c>
      <c r="J264" s="90">
        <f t="shared" ref="J264:K264" si="128">J265</f>
        <v>835.3</v>
      </c>
      <c r="K264" s="91">
        <f t="shared" si="128"/>
        <v>47</v>
      </c>
      <c r="L264" s="89" t="s">
        <v>501</v>
      </c>
      <c r="M264" s="89" t="s">
        <v>501</v>
      </c>
      <c r="N264" s="92" t="s">
        <v>501</v>
      </c>
      <c r="O264" s="93">
        <v>13227679.42</v>
      </c>
      <c r="P264" s="93">
        <f t="shared" ref="P264:S264" si="129">P265</f>
        <v>0</v>
      </c>
      <c r="Q264" s="93">
        <f t="shared" si="129"/>
        <v>0</v>
      </c>
      <c r="R264" s="93">
        <f t="shared" si="129"/>
        <v>0</v>
      </c>
      <c r="S264" s="93">
        <f t="shared" si="129"/>
        <v>13227679.42</v>
      </c>
      <c r="T264" s="93">
        <f t="shared" si="113"/>
        <v>13833.590692323782</v>
      </c>
      <c r="U264" s="93">
        <f>U265</f>
        <v>14093.86</v>
      </c>
    </row>
    <row r="265" spans="1:21" ht="35.25" x14ac:dyDescent="0.5">
      <c r="A265">
        <v>1</v>
      </c>
      <c r="B265" s="95">
        <f>SUBTOTAL(9,$A$179:A265)</f>
        <v>76</v>
      </c>
      <c r="C265" s="97" t="s">
        <v>446</v>
      </c>
      <c r="D265" s="99"/>
      <c r="E265" s="89">
        <v>1986</v>
      </c>
      <c r="F265" s="89" t="s">
        <v>498</v>
      </c>
      <c r="G265" s="89">
        <v>2</v>
      </c>
      <c r="H265" s="89" t="s">
        <v>400</v>
      </c>
      <c r="I265" s="90">
        <v>956.2</v>
      </c>
      <c r="J265" s="90">
        <v>835.3</v>
      </c>
      <c r="K265" s="91">
        <v>47</v>
      </c>
      <c r="L265" s="89" t="s">
        <v>496</v>
      </c>
      <c r="M265" s="89" t="s">
        <v>503</v>
      </c>
      <c r="N265" s="92" t="s">
        <v>504</v>
      </c>
      <c r="O265" s="93">
        <v>13227679.42</v>
      </c>
      <c r="P265" s="93">
        <v>0</v>
      </c>
      <c r="Q265" s="93">
        <v>0</v>
      </c>
      <c r="R265" s="93">
        <v>0</v>
      </c>
      <c r="S265" s="93">
        <f>O265-P265-Q265-R265</f>
        <v>13227679.42</v>
      </c>
      <c r="T265" s="93">
        <f t="shared" si="113"/>
        <v>13833.590692323782</v>
      </c>
      <c r="U265" s="93">
        <v>14093.86</v>
      </c>
    </row>
    <row r="266" spans="1:21" ht="35.25" x14ac:dyDescent="0.5">
      <c r="B266" s="98" t="s">
        <v>593</v>
      </c>
      <c r="C266" s="98"/>
      <c r="D266" s="89" t="s">
        <v>501</v>
      </c>
      <c r="E266" s="89" t="s">
        <v>501</v>
      </c>
      <c r="F266" s="89" t="s">
        <v>501</v>
      </c>
      <c r="G266" s="89" t="s">
        <v>501</v>
      </c>
      <c r="H266" s="89" t="s">
        <v>501</v>
      </c>
      <c r="I266" s="90">
        <f>I267</f>
        <v>785.9</v>
      </c>
      <c r="J266" s="90">
        <f t="shared" ref="J266:K266" si="130">J267</f>
        <v>726.2</v>
      </c>
      <c r="K266" s="91">
        <f t="shared" si="130"/>
        <v>37</v>
      </c>
      <c r="L266" s="89" t="s">
        <v>501</v>
      </c>
      <c r="M266" s="89" t="s">
        <v>501</v>
      </c>
      <c r="N266" s="92" t="s">
        <v>501</v>
      </c>
      <c r="O266" s="93">
        <v>8307287.3399999999</v>
      </c>
      <c r="P266" s="93">
        <f t="shared" ref="P266:S266" si="131">P267</f>
        <v>0</v>
      </c>
      <c r="Q266" s="93">
        <f t="shared" si="131"/>
        <v>0</v>
      </c>
      <c r="R266" s="93">
        <f t="shared" si="131"/>
        <v>0</v>
      </c>
      <c r="S266" s="93">
        <f t="shared" si="131"/>
        <v>8307287.3399999999</v>
      </c>
      <c r="T266" s="93">
        <f t="shared" si="113"/>
        <v>10570.412698816643</v>
      </c>
      <c r="U266" s="93">
        <f>U267</f>
        <v>10769.29</v>
      </c>
    </row>
    <row r="267" spans="1:21" ht="35.25" x14ac:dyDescent="0.5">
      <c r="A267">
        <v>1</v>
      </c>
      <c r="B267" s="95">
        <f>SUBTOTAL(9,$A$179:A267)</f>
        <v>77</v>
      </c>
      <c r="C267" s="97" t="s">
        <v>454</v>
      </c>
      <c r="D267" s="99"/>
      <c r="E267" s="89">
        <v>1971</v>
      </c>
      <c r="F267" s="89" t="s">
        <v>498</v>
      </c>
      <c r="G267" s="89">
        <v>2</v>
      </c>
      <c r="H267" s="89" t="s">
        <v>393</v>
      </c>
      <c r="I267" s="90">
        <v>785.9</v>
      </c>
      <c r="J267" s="90">
        <v>726.2</v>
      </c>
      <c r="K267" s="91">
        <v>37</v>
      </c>
      <c r="L267" s="89" t="s">
        <v>496</v>
      </c>
      <c r="M267" s="89" t="s">
        <v>503</v>
      </c>
      <c r="N267" s="92" t="s">
        <v>504</v>
      </c>
      <c r="O267" s="93">
        <v>8307287.3399999999</v>
      </c>
      <c r="P267" s="93">
        <v>0</v>
      </c>
      <c r="Q267" s="93">
        <v>0</v>
      </c>
      <c r="R267" s="93">
        <v>0</v>
      </c>
      <c r="S267" s="93">
        <f>O267-P267-Q267-R267</f>
        <v>8307287.3399999999</v>
      </c>
      <c r="T267" s="93">
        <f t="shared" si="113"/>
        <v>10570.412698816643</v>
      </c>
      <c r="U267" s="93">
        <v>10769.29</v>
      </c>
    </row>
    <row r="268" spans="1:21" ht="35.25" x14ac:dyDescent="0.5">
      <c r="B268" s="88" t="s">
        <v>175</v>
      </c>
      <c r="C268" s="94"/>
      <c r="D268" s="89" t="s">
        <v>501</v>
      </c>
      <c r="E268" s="89" t="s">
        <v>501</v>
      </c>
      <c r="F268" s="89" t="s">
        <v>501</v>
      </c>
      <c r="G268" s="89" t="s">
        <v>501</v>
      </c>
      <c r="H268" s="89" t="s">
        <v>501</v>
      </c>
      <c r="I268" s="90">
        <f>SUM(I269:I270)</f>
        <v>12793.8</v>
      </c>
      <c r="J268" s="90">
        <f t="shared" ref="J268:K268" si="132">SUM(J269:J270)</f>
        <v>10512</v>
      </c>
      <c r="K268" s="91">
        <f t="shared" si="132"/>
        <v>432</v>
      </c>
      <c r="L268" s="89" t="s">
        <v>501</v>
      </c>
      <c r="M268" s="89" t="s">
        <v>501</v>
      </c>
      <c r="N268" s="92" t="s">
        <v>501</v>
      </c>
      <c r="O268" s="93">
        <v>41965438.079999998</v>
      </c>
      <c r="P268" s="93">
        <f t="shared" ref="P268:S268" si="133">SUM(P269:P270)</f>
        <v>0</v>
      </c>
      <c r="Q268" s="93">
        <f t="shared" si="133"/>
        <v>0</v>
      </c>
      <c r="R268" s="93">
        <f t="shared" si="133"/>
        <v>0</v>
      </c>
      <c r="S268" s="93">
        <f t="shared" si="133"/>
        <v>41965438.079999998</v>
      </c>
      <c r="T268" s="93">
        <f t="shared" si="113"/>
        <v>3280.1386671669088</v>
      </c>
      <c r="U268" s="93">
        <f>MAX(U269:U270)</f>
        <v>3362.97</v>
      </c>
    </row>
    <row r="269" spans="1:21" ht="35.25" x14ac:dyDescent="0.5">
      <c r="A269">
        <v>1</v>
      </c>
      <c r="B269" s="95">
        <f>SUBTOTAL(9,$A$179:A269)</f>
        <v>78</v>
      </c>
      <c r="C269" s="97" t="s">
        <v>183</v>
      </c>
      <c r="D269" s="89"/>
      <c r="E269" s="89">
        <v>1983</v>
      </c>
      <c r="F269" s="89" t="s">
        <v>498</v>
      </c>
      <c r="G269" s="89">
        <v>5</v>
      </c>
      <c r="H269" s="89" t="s">
        <v>394</v>
      </c>
      <c r="I269" s="90">
        <v>5549.5</v>
      </c>
      <c r="J269" s="90">
        <v>5536.4</v>
      </c>
      <c r="K269" s="91">
        <v>190</v>
      </c>
      <c r="L269" s="89" t="s">
        <v>496</v>
      </c>
      <c r="M269" s="89" t="s">
        <v>502</v>
      </c>
      <c r="N269" s="92" t="s">
        <v>519</v>
      </c>
      <c r="O269" s="93">
        <v>18662824</v>
      </c>
      <c r="P269" s="93">
        <v>0</v>
      </c>
      <c r="Q269" s="93">
        <v>0</v>
      </c>
      <c r="R269" s="93">
        <v>0</v>
      </c>
      <c r="S269" s="93">
        <f>O269-P269-Q269-R269</f>
        <v>18662824</v>
      </c>
      <c r="T269" s="93">
        <f t="shared" ref="T269:T300" si="134">O269/I269</f>
        <v>3362.9739616181637</v>
      </c>
      <c r="U269" s="93">
        <v>3362.97</v>
      </c>
    </row>
    <row r="270" spans="1:21" ht="35.25" x14ac:dyDescent="0.5">
      <c r="A270">
        <v>1</v>
      </c>
      <c r="B270" s="95">
        <f>SUBTOTAL(9,$A$179:A270)</f>
        <v>79</v>
      </c>
      <c r="C270" s="97" t="s">
        <v>184</v>
      </c>
      <c r="D270" s="89"/>
      <c r="E270" s="89">
        <v>1995</v>
      </c>
      <c r="F270" s="89" t="s">
        <v>498</v>
      </c>
      <c r="G270" s="89">
        <v>5</v>
      </c>
      <c r="H270" s="89" t="s">
        <v>394</v>
      </c>
      <c r="I270" s="90">
        <v>7244.3</v>
      </c>
      <c r="J270" s="90">
        <v>4975.6000000000004</v>
      </c>
      <c r="K270" s="91">
        <v>242</v>
      </c>
      <c r="L270" s="89" t="s">
        <v>496</v>
      </c>
      <c r="M270" s="89" t="s">
        <v>502</v>
      </c>
      <c r="N270" s="92" t="s">
        <v>521</v>
      </c>
      <c r="O270" s="93">
        <v>23302614.080000002</v>
      </c>
      <c r="P270" s="93">
        <v>0</v>
      </c>
      <c r="Q270" s="93">
        <v>0</v>
      </c>
      <c r="R270" s="93">
        <v>0</v>
      </c>
      <c r="S270" s="93">
        <f>O270-P270-Q270-R270</f>
        <v>23302614.080000002</v>
      </c>
      <c r="T270" s="93">
        <f t="shared" si="134"/>
        <v>3216.6826442858523</v>
      </c>
      <c r="U270" s="93">
        <v>3343.89</v>
      </c>
    </row>
    <row r="271" spans="1:21" ht="35.25" x14ac:dyDescent="0.5">
      <c r="B271" s="88" t="s">
        <v>197</v>
      </c>
      <c r="C271" s="88"/>
      <c r="D271" s="89" t="s">
        <v>501</v>
      </c>
      <c r="E271" s="89" t="s">
        <v>501</v>
      </c>
      <c r="F271" s="89" t="s">
        <v>501</v>
      </c>
      <c r="G271" s="89" t="s">
        <v>501</v>
      </c>
      <c r="H271" s="89" t="s">
        <v>501</v>
      </c>
      <c r="I271" s="90">
        <f>I272</f>
        <v>601</v>
      </c>
      <c r="J271" s="90">
        <f t="shared" ref="J271:K271" si="135">J272</f>
        <v>555</v>
      </c>
      <c r="K271" s="91">
        <f t="shared" si="135"/>
        <v>15</v>
      </c>
      <c r="L271" s="89" t="s">
        <v>501</v>
      </c>
      <c r="M271" s="89" t="s">
        <v>501</v>
      </c>
      <c r="N271" s="92" t="s">
        <v>501</v>
      </c>
      <c r="O271" s="93">
        <v>8505321.6999999993</v>
      </c>
      <c r="P271" s="93">
        <f t="shared" ref="P271:S271" si="136">P272</f>
        <v>0</v>
      </c>
      <c r="Q271" s="93">
        <f t="shared" si="136"/>
        <v>0</v>
      </c>
      <c r="R271" s="93">
        <f t="shared" si="136"/>
        <v>0</v>
      </c>
      <c r="S271" s="93">
        <f t="shared" si="136"/>
        <v>8505321.6999999993</v>
      </c>
      <c r="T271" s="93">
        <f t="shared" si="134"/>
        <v>14151.949584026621</v>
      </c>
      <c r="U271" s="93">
        <f>U272</f>
        <v>14418.21</v>
      </c>
    </row>
    <row r="272" spans="1:21" ht="35.25" x14ac:dyDescent="0.5">
      <c r="A272">
        <v>1</v>
      </c>
      <c r="B272" s="95">
        <f>SUBTOTAL(9,$A$179:A272)</f>
        <v>80</v>
      </c>
      <c r="C272" s="97" t="s">
        <v>190</v>
      </c>
      <c r="D272" s="89"/>
      <c r="E272" s="89">
        <v>1985</v>
      </c>
      <c r="F272" s="89" t="s">
        <v>498</v>
      </c>
      <c r="G272" s="89">
        <v>2</v>
      </c>
      <c r="H272" s="89" t="s">
        <v>393</v>
      </c>
      <c r="I272" s="90">
        <v>601</v>
      </c>
      <c r="J272" s="90">
        <v>555</v>
      </c>
      <c r="K272" s="91">
        <v>15</v>
      </c>
      <c r="L272" s="89" t="s">
        <v>496</v>
      </c>
      <c r="M272" s="89" t="s">
        <v>502</v>
      </c>
      <c r="N272" s="92" t="s">
        <v>522</v>
      </c>
      <c r="O272" s="93">
        <v>8505321.6999999993</v>
      </c>
      <c r="P272" s="93">
        <v>0</v>
      </c>
      <c r="Q272" s="93">
        <v>0</v>
      </c>
      <c r="R272" s="93">
        <v>0</v>
      </c>
      <c r="S272" s="93">
        <f>O272-P272-Q272-R272</f>
        <v>8505321.6999999993</v>
      </c>
      <c r="T272" s="93">
        <f t="shared" si="134"/>
        <v>14151.949584026621</v>
      </c>
      <c r="U272" s="93">
        <v>14418.21</v>
      </c>
    </row>
    <row r="273" spans="1:21" ht="35.25" x14ac:dyDescent="0.5">
      <c r="B273" s="88" t="s">
        <v>198</v>
      </c>
      <c r="C273" s="88"/>
      <c r="D273" s="89" t="s">
        <v>501</v>
      </c>
      <c r="E273" s="89" t="s">
        <v>501</v>
      </c>
      <c r="F273" s="89" t="s">
        <v>501</v>
      </c>
      <c r="G273" s="89" t="s">
        <v>501</v>
      </c>
      <c r="H273" s="89" t="s">
        <v>501</v>
      </c>
      <c r="I273" s="90">
        <f>I274</f>
        <v>711</v>
      </c>
      <c r="J273" s="90">
        <f>J274</f>
        <v>469.6</v>
      </c>
      <c r="K273" s="91">
        <f>K274</f>
        <v>34</v>
      </c>
      <c r="L273" s="89" t="s">
        <v>501</v>
      </c>
      <c r="M273" s="89" t="s">
        <v>501</v>
      </c>
      <c r="N273" s="92" t="s">
        <v>501</v>
      </c>
      <c r="O273" s="93">
        <v>8440250.9400000013</v>
      </c>
      <c r="P273" s="93">
        <f t="shared" ref="P273:S273" si="137">P274</f>
        <v>0</v>
      </c>
      <c r="Q273" s="93">
        <f t="shared" si="137"/>
        <v>0</v>
      </c>
      <c r="R273" s="93">
        <f t="shared" si="137"/>
        <v>0</v>
      </c>
      <c r="S273" s="93">
        <f t="shared" si="137"/>
        <v>8440250.9400000013</v>
      </c>
      <c r="T273" s="93">
        <f t="shared" si="134"/>
        <v>11870.957721518989</v>
      </c>
      <c r="U273" s="93">
        <f>U274</f>
        <v>11870.957721518989</v>
      </c>
    </row>
    <row r="274" spans="1:21" ht="35.25" x14ac:dyDescent="0.5">
      <c r="A274">
        <v>1</v>
      </c>
      <c r="B274" s="95">
        <f>SUBTOTAL(9,$A$179:A274)</f>
        <v>81</v>
      </c>
      <c r="C274" s="97" t="s">
        <v>191</v>
      </c>
      <c r="D274" s="89"/>
      <c r="E274" s="89">
        <v>1977</v>
      </c>
      <c r="F274" s="89" t="s">
        <v>498</v>
      </c>
      <c r="G274" s="89">
        <v>2</v>
      </c>
      <c r="H274" s="89" t="s">
        <v>393</v>
      </c>
      <c r="I274" s="90">
        <v>711</v>
      </c>
      <c r="J274" s="90">
        <v>469.6</v>
      </c>
      <c r="K274" s="91">
        <v>34</v>
      </c>
      <c r="L274" s="89" t="s">
        <v>496</v>
      </c>
      <c r="M274" s="89" t="s">
        <v>503</v>
      </c>
      <c r="N274" s="92" t="s">
        <v>504</v>
      </c>
      <c r="O274" s="93">
        <v>8440250.9400000013</v>
      </c>
      <c r="P274" s="93">
        <v>0</v>
      </c>
      <c r="Q274" s="93">
        <v>0</v>
      </c>
      <c r="R274" s="93">
        <v>0</v>
      </c>
      <c r="S274" s="93">
        <f>O274-P274-Q274-R274</f>
        <v>8440250.9400000013</v>
      </c>
      <c r="T274" s="93">
        <f t="shared" si="134"/>
        <v>11870.957721518989</v>
      </c>
      <c r="U274" s="93">
        <v>11870.957721518989</v>
      </c>
    </row>
    <row r="275" spans="1:21" ht="35.25" x14ac:dyDescent="0.5">
      <c r="B275" s="88" t="s">
        <v>207</v>
      </c>
      <c r="C275" s="88"/>
      <c r="D275" s="89" t="s">
        <v>501</v>
      </c>
      <c r="E275" s="89" t="s">
        <v>501</v>
      </c>
      <c r="F275" s="89" t="s">
        <v>501</v>
      </c>
      <c r="G275" s="89" t="s">
        <v>501</v>
      </c>
      <c r="H275" s="89" t="s">
        <v>501</v>
      </c>
      <c r="I275" s="90">
        <f>I276</f>
        <v>648.1</v>
      </c>
      <c r="J275" s="90">
        <f t="shared" ref="J275:K275" si="138">J276</f>
        <v>561.20000000000005</v>
      </c>
      <c r="K275" s="91">
        <f t="shared" si="138"/>
        <v>29</v>
      </c>
      <c r="L275" s="89" t="s">
        <v>501</v>
      </c>
      <c r="M275" s="89" t="s">
        <v>501</v>
      </c>
      <c r="N275" s="92" t="s">
        <v>501</v>
      </c>
      <c r="O275" s="93">
        <v>7270971.0200000005</v>
      </c>
      <c r="P275" s="93">
        <f t="shared" ref="P275:S275" si="139">P276</f>
        <v>0</v>
      </c>
      <c r="Q275" s="93">
        <f t="shared" si="139"/>
        <v>0</v>
      </c>
      <c r="R275" s="93">
        <f t="shared" si="139"/>
        <v>0</v>
      </c>
      <c r="S275" s="93">
        <f t="shared" si="139"/>
        <v>7270971.0200000005</v>
      </c>
      <c r="T275" s="93">
        <f t="shared" si="134"/>
        <v>11218.902977935504</v>
      </c>
      <c r="U275" s="93">
        <f>U276</f>
        <v>11429.98</v>
      </c>
    </row>
    <row r="276" spans="1:21" ht="35.25" x14ac:dyDescent="0.5">
      <c r="A276">
        <v>1</v>
      </c>
      <c r="B276" s="95">
        <f>SUBTOTAL(9,$A$179:A276)</f>
        <v>82</v>
      </c>
      <c r="C276" s="97" t="s">
        <v>205</v>
      </c>
      <c r="D276" s="89"/>
      <c r="E276" s="89">
        <v>1987</v>
      </c>
      <c r="F276" s="89" t="s">
        <v>499</v>
      </c>
      <c r="G276" s="89">
        <v>2</v>
      </c>
      <c r="H276" s="89" t="s">
        <v>393</v>
      </c>
      <c r="I276" s="90">
        <v>648.1</v>
      </c>
      <c r="J276" s="90">
        <v>561.20000000000005</v>
      </c>
      <c r="K276" s="91">
        <v>29</v>
      </c>
      <c r="L276" s="89" t="s">
        <v>496</v>
      </c>
      <c r="M276" s="89" t="s">
        <v>502</v>
      </c>
      <c r="N276" s="92" t="s">
        <v>524</v>
      </c>
      <c r="O276" s="93">
        <v>7270971.0200000005</v>
      </c>
      <c r="P276" s="93">
        <v>0</v>
      </c>
      <c r="Q276" s="93">
        <v>0</v>
      </c>
      <c r="R276" s="93">
        <v>0</v>
      </c>
      <c r="S276" s="93">
        <f>O276-P276-Q276-R276</f>
        <v>7270971.0200000005</v>
      </c>
      <c r="T276" s="93">
        <f t="shared" si="134"/>
        <v>11218.902977935504</v>
      </c>
      <c r="U276" s="93">
        <v>11429.98</v>
      </c>
    </row>
    <row r="277" spans="1:21" ht="35.25" x14ac:dyDescent="0.5">
      <c r="B277" s="88" t="s">
        <v>227</v>
      </c>
      <c r="C277" s="88"/>
      <c r="D277" s="89" t="s">
        <v>501</v>
      </c>
      <c r="E277" s="89" t="s">
        <v>501</v>
      </c>
      <c r="F277" s="89" t="s">
        <v>501</v>
      </c>
      <c r="G277" s="89" t="s">
        <v>501</v>
      </c>
      <c r="H277" s="89" t="s">
        <v>501</v>
      </c>
      <c r="I277" s="90">
        <f>SUM(I278:I281)</f>
        <v>14202.779999999999</v>
      </c>
      <c r="J277" s="90">
        <f t="shared" ref="J277:K277" si="140">SUM(J278:J281)</f>
        <v>11831.5</v>
      </c>
      <c r="K277" s="91">
        <f t="shared" si="140"/>
        <v>608</v>
      </c>
      <c r="L277" s="89" t="s">
        <v>501</v>
      </c>
      <c r="M277" s="89" t="s">
        <v>501</v>
      </c>
      <c r="N277" s="92" t="s">
        <v>501</v>
      </c>
      <c r="O277" s="93">
        <v>57606492.859999999</v>
      </c>
      <c r="P277" s="93">
        <f t="shared" ref="P277:S277" si="141">SUM(P278:P281)</f>
        <v>0</v>
      </c>
      <c r="Q277" s="93">
        <f t="shared" si="141"/>
        <v>0</v>
      </c>
      <c r="R277" s="93">
        <f t="shared" si="141"/>
        <v>0</v>
      </c>
      <c r="S277" s="93">
        <f t="shared" si="141"/>
        <v>57606492.859999999</v>
      </c>
      <c r="T277" s="93">
        <f t="shared" si="134"/>
        <v>4056.0012096223418</v>
      </c>
      <c r="U277" s="93">
        <f>MAX(U278:U281)</f>
        <v>13022.27</v>
      </c>
    </row>
    <row r="278" spans="1:21" ht="35.25" x14ac:dyDescent="0.5">
      <c r="A278">
        <v>1</v>
      </c>
      <c r="B278" s="95">
        <f>SUBTOTAL(9,$A$179:A278)</f>
        <v>83</v>
      </c>
      <c r="C278" s="97" t="s">
        <v>215</v>
      </c>
      <c r="D278" s="89"/>
      <c r="E278" s="89">
        <v>1988</v>
      </c>
      <c r="F278" s="89" t="s">
        <v>498</v>
      </c>
      <c r="G278" s="89">
        <v>5</v>
      </c>
      <c r="H278" s="89" t="s">
        <v>395</v>
      </c>
      <c r="I278" s="90">
        <v>4049.9</v>
      </c>
      <c r="J278" s="90">
        <v>3010.3</v>
      </c>
      <c r="K278" s="91">
        <v>159</v>
      </c>
      <c r="L278" s="89" t="s">
        <v>496</v>
      </c>
      <c r="M278" s="89" t="s">
        <v>502</v>
      </c>
      <c r="N278" s="92" t="s">
        <v>526</v>
      </c>
      <c r="O278" s="93">
        <v>13542503.27</v>
      </c>
      <c r="P278" s="93">
        <v>0</v>
      </c>
      <c r="Q278" s="93">
        <v>0</v>
      </c>
      <c r="R278" s="93">
        <v>0</v>
      </c>
      <c r="S278" s="93">
        <f>O278-P278-Q278-R278</f>
        <v>13542503.27</v>
      </c>
      <c r="T278" s="93">
        <f t="shared" si="134"/>
        <v>3343.9105335934219</v>
      </c>
      <c r="U278" s="93">
        <v>3406.82</v>
      </c>
    </row>
    <row r="279" spans="1:21" ht="35.25" x14ac:dyDescent="0.5">
      <c r="A279">
        <v>1</v>
      </c>
      <c r="B279" s="95">
        <f>SUBTOTAL(9,$A$179:A279)</f>
        <v>84</v>
      </c>
      <c r="C279" s="97" t="s">
        <v>216</v>
      </c>
      <c r="D279" s="89"/>
      <c r="E279" s="89">
        <v>1970</v>
      </c>
      <c r="F279" s="89" t="s">
        <v>498</v>
      </c>
      <c r="G279" s="89">
        <v>5</v>
      </c>
      <c r="H279" s="89" t="s">
        <v>395</v>
      </c>
      <c r="I279" s="90">
        <v>4146.08</v>
      </c>
      <c r="J279" s="90">
        <v>3173.5</v>
      </c>
      <c r="K279" s="91">
        <v>182</v>
      </c>
      <c r="L279" s="89" t="s">
        <v>496</v>
      </c>
      <c r="M279" s="89" t="s">
        <v>502</v>
      </c>
      <c r="N279" s="92" t="s">
        <v>526</v>
      </c>
      <c r="O279" s="93">
        <v>13840824.25</v>
      </c>
      <c r="P279" s="93">
        <v>0</v>
      </c>
      <c r="Q279" s="93">
        <v>0</v>
      </c>
      <c r="R279" s="93">
        <v>0</v>
      </c>
      <c r="S279" s="93">
        <f>O279-P279-Q279-R279</f>
        <v>13840824.25</v>
      </c>
      <c r="T279" s="93">
        <f t="shared" si="134"/>
        <v>3338.2916513911937</v>
      </c>
      <c r="U279" s="93">
        <v>3401.1</v>
      </c>
    </row>
    <row r="280" spans="1:21" ht="35.25" x14ac:dyDescent="0.5">
      <c r="A280">
        <v>1</v>
      </c>
      <c r="B280" s="95">
        <f>SUBTOTAL(9,$A$179:A280)</f>
        <v>85</v>
      </c>
      <c r="C280" s="97" t="s">
        <v>217</v>
      </c>
      <c r="D280" s="89"/>
      <c r="E280" s="89">
        <v>1987</v>
      </c>
      <c r="F280" s="89" t="s">
        <v>498</v>
      </c>
      <c r="G280" s="89">
        <v>2</v>
      </c>
      <c r="H280" s="89" t="s">
        <v>400</v>
      </c>
      <c r="I280" s="90">
        <v>862.5</v>
      </c>
      <c r="J280" s="90">
        <v>503.4</v>
      </c>
      <c r="K280" s="91">
        <v>43</v>
      </c>
      <c r="L280" s="89" t="s">
        <v>496</v>
      </c>
      <c r="M280" s="89" t="s">
        <v>502</v>
      </c>
      <c r="N280" s="92" t="s">
        <v>527</v>
      </c>
      <c r="O280" s="93">
        <v>11024293.32</v>
      </c>
      <c r="P280" s="93">
        <v>0</v>
      </c>
      <c r="Q280" s="93">
        <v>0</v>
      </c>
      <c r="R280" s="93">
        <v>0</v>
      </c>
      <c r="S280" s="93">
        <f>O280-P280-Q280-R280</f>
        <v>11024293.32</v>
      </c>
      <c r="T280" s="93">
        <f t="shared" si="134"/>
        <v>12781.78935652174</v>
      </c>
      <c r="U280" s="93">
        <v>13022.27</v>
      </c>
    </row>
    <row r="281" spans="1:21" ht="35.25" x14ac:dyDescent="0.5">
      <c r="A281">
        <v>1</v>
      </c>
      <c r="B281" s="95">
        <f>SUBTOTAL(9,$A$179:A281)</f>
        <v>86</v>
      </c>
      <c r="C281" s="97" t="s">
        <v>218</v>
      </c>
      <c r="D281" s="89"/>
      <c r="E281" s="89">
        <v>1980</v>
      </c>
      <c r="F281" s="89" t="s">
        <v>498</v>
      </c>
      <c r="G281" s="89">
        <v>5</v>
      </c>
      <c r="H281" s="89" t="s">
        <v>397</v>
      </c>
      <c r="I281" s="90">
        <v>5144.3</v>
      </c>
      <c r="J281" s="90">
        <v>5144.2999999999993</v>
      </c>
      <c r="K281" s="91">
        <v>224</v>
      </c>
      <c r="L281" s="89" t="s">
        <v>496</v>
      </c>
      <c r="M281" s="89" t="s">
        <v>502</v>
      </c>
      <c r="N281" s="92" t="s">
        <v>526</v>
      </c>
      <c r="O281" s="93">
        <v>19198872.02</v>
      </c>
      <c r="P281" s="93">
        <v>0</v>
      </c>
      <c r="Q281" s="93">
        <v>0</v>
      </c>
      <c r="R281" s="93">
        <v>0</v>
      </c>
      <c r="S281" s="93">
        <f>O281-P281-Q281-R281</f>
        <v>19198872.02</v>
      </c>
      <c r="T281" s="93">
        <f t="shared" si="134"/>
        <v>3732.0669517718638</v>
      </c>
      <c r="U281" s="93">
        <v>3759.1</v>
      </c>
    </row>
    <row r="282" spans="1:21" ht="35.25" x14ac:dyDescent="0.5">
      <c r="B282" s="88" t="s">
        <v>230</v>
      </c>
      <c r="C282" s="88"/>
      <c r="D282" s="89" t="s">
        <v>501</v>
      </c>
      <c r="E282" s="89" t="s">
        <v>501</v>
      </c>
      <c r="F282" s="89" t="s">
        <v>501</v>
      </c>
      <c r="G282" s="89" t="s">
        <v>501</v>
      </c>
      <c r="H282" s="89" t="s">
        <v>501</v>
      </c>
      <c r="I282" s="90">
        <f>I283</f>
        <v>375</v>
      </c>
      <c r="J282" s="90">
        <f t="shared" ref="J282:K282" si="142">J283</f>
        <v>375</v>
      </c>
      <c r="K282" s="91">
        <f t="shared" si="142"/>
        <v>24</v>
      </c>
      <c r="L282" s="89" t="s">
        <v>501</v>
      </c>
      <c r="M282" s="89" t="s">
        <v>501</v>
      </c>
      <c r="N282" s="92" t="s">
        <v>501</v>
      </c>
      <c r="O282" s="93">
        <v>4189188.3</v>
      </c>
      <c r="P282" s="93">
        <f t="shared" ref="P282:S282" si="143">P283</f>
        <v>0</v>
      </c>
      <c r="Q282" s="93">
        <f t="shared" si="143"/>
        <v>0</v>
      </c>
      <c r="R282" s="93">
        <f t="shared" si="143"/>
        <v>0</v>
      </c>
      <c r="S282" s="93">
        <f t="shared" si="143"/>
        <v>4189188.3</v>
      </c>
      <c r="T282" s="93">
        <f t="shared" si="134"/>
        <v>11171.168799999999</v>
      </c>
      <c r="U282" s="93">
        <f>U283</f>
        <v>11381.35</v>
      </c>
    </row>
    <row r="283" spans="1:21" ht="35.25" x14ac:dyDescent="0.5">
      <c r="A283">
        <v>1</v>
      </c>
      <c r="B283" s="95">
        <f>SUBTOTAL(9,$A$179:A283)</f>
        <v>87</v>
      </c>
      <c r="C283" s="97" t="s">
        <v>219</v>
      </c>
      <c r="D283" s="89"/>
      <c r="E283" s="89">
        <v>1978</v>
      </c>
      <c r="F283" s="89" t="s">
        <v>498</v>
      </c>
      <c r="G283" s="89">
        <v>2</v>
      </c>
      <c r="H283" s="89" t="s">
        <v>391</v>
      </c>
      <c r="I283" s="90">
        <v>375</v>
      </c>
      <c r="J283" s="90">
        <v>375</v>
      </c>
      <c r="K283" s="91">
        <v>24</v>
      </c>
      <c r="L283" s="89" t="s">
        <v>496</v>
      </c>
      <c r="M283" s="89" t="s">
        <v>503</v>
      </c>
      <c r="N283" s="92" t="s">
        <v>504</v>
      </c>
      <c r="O283" s="93">
        <v>4189188.3</v>
      </c>
      <c r="P283" s="93">
        <v>0</v>
      </c>
      <c r="Q283" s="93">
        <v>0</v>
      </c>
      <c r="R283" s="93">
        <v>0</v>
      </c>
      <c r="S283" s="93">
        <f>O283-P283-Q283-R283</f>
        <v>4189188.3</v>
      </c>
      <c r="T283" s="93">
        <f t="shared" si="134"/>
        <v>11171.168799999999</v>
      </c>
      <c r="U283" s="93">
        <v>11381.35</v>
      </c>
    </row>
    <row r="284" spans="1:21" ht="35.25" x14ac:dyDescent="0.5">
      <c r="B284" s="88" t="s">
        <v>245</v>
      </c>
      <c r="C284" s="88"/>
      <c r="D284" s="89" t="s">
        <v>501</v>
      </c>
      <c r="E284" s="89" t="s">
        <v>501</v>
      </c>
      <c r="F284" s="89" t="s">
        <v>501</v>
      </c>
      <c r="G284" s="89" t="s">
        <v>501</v>
      </c>
      <c r="H284" s="89" t="s">
        <v>501</v>
      </c>
      <c r="I284" s="90">
        <f>I285</f>
        <v>1923.6</v>
      </c>
      <c r="J284" s="90">
        <f t="shared" ref="J284:K284" si="144">J285</f>
        <v>1636.7</v>
      </c>
      <c r="K284" s="91">
        <f t="shared" si="144"/>
        <v>27</v>
      </c>
      <c r="L284" s="89" t="s">
        <v>501</v>
      </c>
      <c r="M284" s="89" t="s">
        <v>501</v>
      </c>
      <c r="N284" s="92" t="s">
        <v>501</v>
      </c>
      <c r="O284" s="93">
        <v>12110562.539999999</v>
      </c>
      <c r="P284" s="93">
        <f t="shared" ref="P284:S284" si="145">P285</f>
        <v>0</v>
      </c>
      <c r="Q284" s="93">
        <f t="shared" si="145"/>
        <v>0</v>
      </c>
      <c r="R284" s="93">
        <f t="shared" si="145"/>
        <v>0</v>
      </c>
      <c r="S284" s="93">
        <f t="shared" si="145"/>
        <v>12110562.539999999</v>
      </c>
      <c r="T284" s="93">
        <f t="shared" si="134"/>
        <v>6295.780068621335</v>
      </c>
      <c r="U284" s="93">
        <f>U285</f>
        <v>6414.23</v>
      </c>
    </row>
    <row r="285" spans="1:21" ht="35.25" x14ac:dyDescent="0.5">
      <c r="A285">
        <v>1</v>
      </c>
      <c r="B285" s="95">
        <f>SUBTOTAL(9,$A$179:A285)</f>
        <v>88</v>
      </c>
      <c r="C285" s="97" t="s">
        <v>237</v>
      </c>
      <c r="D285" s="89"/>
      <c r="E285" s="89">
        <v>1983</v>
      </c>
      <c r="F285" s="89" t="s">
        <v>498</v>
      </c>
      <c r="G285" s="89">
        <v>3</v>
      </c>
      <c r="H285" s="89" t="s">
        <v>400</v>
      </c>
      <c r="I285" s="90">
        <v>1923.6</v>
      </c>
      <c r="J285" s="90">
        <v>1636.7</v>
      </c>
      <c r="K285" s="91">
        <v>27</v>
      </c>
      <c r="L285" s="89" t="s">
        <v>496</v>
      </c>
      <c r="M285" s="89" t="s">
        <v>502</v>
      </c>
      <c r="N285" s="92" t="s">
        <v>512</v>
      </c>
      <c r="O285" s="93">
        <v>12110562.539999999</v>
      </c>
      <c r="P285" s="93">
        <v>0</v>
      </c>
      <c r="Q285" s="93">
        <v>0</v>
      </c>
      <c r="R285" s="93">
        <v>0</v>
      </c>
      <c r="S285" s="93">
        <f>O285-P285-Q285-R285</f>
        <v>12110562.539999999</v>
      </c>
      <c r="T285" s="93">
        <f t="shared" si="134"/>
        <v>6295.780068621335</v>
      </c>
      <c r="U285" s="93">
        <v>6414.23</v>
      </c>
    </row>
    <row r="286" spans="1:21" ht="35.25" x14ac:dyDescent="0.5">
      <c r="B286" s="88" t="s">
        <v>243</v>
      </c>
      <c r="C286" s="88"/>
      <c r="D286" s="89" t="s">
        <v>501</v>
      </c>
      <c r="E286" s="89" t="s">
        <v>501</v>
      </c>
      <c r="F286" s="89" t="s">
        <v>501</v>
      </c>
      <c r="G286" s="89" t="s">
        <v>501</v>
      </c>
      <c r="H286" s="89" t="s">
        <v>501</v>
      </c>
      <c r="I286" s="90">
        <f>I287</f>
        <v>3525.4</v>
      </c>
      <c r="J286" s="90">
        <f t="shared" ref="J286:K286" si="146">J287</f>
        <v>3074.1</v>
      </c>
      <c r="K286" s="91">
        <f t="shared" si="146"/>
        <v>60</v>
      </c>
      <c r="L286" s="89" t="s">
        <v>501</v>
      </c>
      <c r="M286" s="89" t="s">
        <v>501</v>
      </c>
      <c r="N286" s="92" t="s">
        <v>501</v>
      </c>
      <c r="O286" s="93">
        <v>10424280.01</v>
      </c>
      <c r="P286" s="93">
        <f t="shared" ref="P286:S286" si="147">P287</f>
        <v>0</v>
      </c>
      <c r="Q286" s="93">
        <f t="shared" si="147"/>
        <v>0</v>
      </c>
      <c r="R286" s="93">
        <f t="shared" si="147"/>
        <v>0</v>
      </c>
      <c r="S286" s="93">
        <f t="shared" si="147"/>
        <v>10424280.01</v>
      </c>
      <c r="T286" s="93">
        <f t="shared" si="134"/>
        <v>2956.9070204799455</v>
      </c>
      <c r="U286" s="93">
        <f>U287</f>
        <v>2956.91</v>
      </c>
    </row>
    <row r="287" spans="1:21" ht="35.25" x14ac:dyDescent="0.5">
      <c r="A287">
        <v>1</v>
      </c>
      <c r="B287" s="95">
        <f>SUBTOTAL(9,$A$179:A287)</f>
        <v>89</v>
      </c>
      <c r="C287" s="97" t="s">
        <v>238</v>
      </c>
      <c r="D287" s="89"/>
      <c r="E287" s="89">
        <v>1979</v>
      </c>
      <c r="F287" s="89" t="s">
        <v>499</v>
      </c>
      <c r="G287" s="89">
        <v>5</v>
      </c>
      <c r="H287" s="89" t="s">
        <v>395</v>
      </c>
      <c r="I287" s="90">
        <v>3525.4</v>
      </c>
      <c r="J287" s="90">
        <v>3074.1</v>
      </c>
      <c r="K287" s="91">
        <v>60</v>
      </c>
      <c r="L287" s="89" t="s">
        <v>496</v>
      </c>
      <c r="M287" s="89" t="s">
        <v>502</v>
      </c>
      <c r="N287" s="92" t="s">
        <v>512</v>
      </c>
      <c r="O287" s="93">
        <v>10424280.01</v>
      </c>
      <c r="P287" s="93">
        <v>0</v>
      </c>
      <c r="Q287" s="93">
        <v>0</v>
      </c>
      <c r="R287" s="93">
        <v>0</v>
      </c>
      <c r="S287" s="93">
        <f>O287-P287-Q287-R287</f>
        <v>10424280.01</v>
      </c>
      <c r="T287" s="93">
        <f t="shared" si="134"/>
        <v>2956.9070204799455</v>
      </c>
      <c r="U287" s="93">
        <v>2956.91</v>
      </c>
    </row>
    <row r="288" spans="1:21" ht="35.25" x14ac:dyDescent="0.5">
      <c r="B288" s="88" t="s">
        <v>246</v>
      </c>
      <c r="C288" s="88"/>
      <c r="D288" s="89" t="s">
        <v>501</v>
      </c>
      <c r="E288" s="89" t="s">
        <v>501</v>
      </c>
      <c r="F288" s="89" t="s">
        <v>501</v>
      </c>
      <c r="G288" s="89" t="s">
        <v>501</v>
      </c>
      <c r="H288" s="89" t="s">
        <v>501</v>
      </c>
      <c r="I288" s="90">
        <f>I289</f>
        <v>993.8</v>
      </c>
      <c r="J288" s="90">
        <f t="shared" ref="J288:K288" si="148">J289</f>
        <v>860.1</v>
      </c>
      <c r="K288" s="91">
        <f t="shared" si="148"/>
        <v>38</v>
      </c>
      <c r="L288" s="89" t="s">
        <v>501</v>
      </c>
      <c r="M288" s="89" t="s">
        <v>501</v>
      </c>
      <c r="N288" s="92" t="s">
        <v>501</v>
      </c>
      <c r="O288" s="93">
        <v>8860767.9800000004</v>
      </c>
      <c r="P288" s="93">
        <f t="shared" ref="P288:S288" si="149">P289</f>
        <v>0</v>
      </c>
      <c r="Q288" s="93">
        <f t="shared" si="149"/>
        <v>0</v>
      </c>
      <c r="R288" s="93">
        <f t="shared" si="149"/>
        <v>0</v>
      </c>
      <c r="S288" s="93">
        <f t="shared" si="149"/>
        <v>8860767.9800000004</v>
      </c>
      <c r="T288" s="93">
        <f t="shared" si="134"/>
        <v>8916.0474743409141</v>
      </c>
      <c r="U288" s="93">
        <f>U289</f>
        <v>9083.7999999999993</v>
      </c>
    </row>
    <row r="289" spans="1:21" ht="35.25" x14ac:dyDescent="0.5">
      <c r="A289">
        <v>1</v>
      </c>
      <c r="B289" s="95">
        <f>SUBTOTAL(9,$A$179:A289)</f>
        <v>90</v>
      </c>
      <c r="C289" s="97" t="s">
        <v>239</v>
      </c>
      <c r="D289" s="89"/>
      <c r="E289" s="89">
        <v>1984</v>
      </c>
      <c r="F289" s="89" t="s">
        <v>498</v>
      </c>
      <c r="G289" s="89">
        <v>2</v>
      </c>
      <c r="H289" s="89" t="s">
        <v>400</v>
      </c>
      <c r="I289" s="90">
        <v>993.8</v>
      </c>
      <c r="J289" s="90">
        <v>860.1</v>
      </c>
      <c r="K289" s="91">
        <v>38</v>
      </c>
      <c r="L289" s="89" t="s">
        <v>496</v>
      </c>
      <c r="M289" s="89" t="s">
        <v>502</v>
      </c>
      <c r="N289" s="92" t="s">
        <v>530</v>
      </c>
      <c r="O289" s="93">
        <v>8860767.9800000004</v>
      </c>
      <c r="P289" s="93">
        <v>0</v>
      </c>
      <c r="Q289" s="93">
        <v>0</v>
      </c>
      <c r="R289" s="93">
        <v>0</v>
      </c>
      <c r="S289" s="93">
        <f>O289-P289-Q289-R289</f>
        <v>8860767.9800000004</v>
      </c>
      <c r="T289" s="93">
        <f t="shared" si="134"/>
        <v>8916.0474743409141</v>
      </c>
      <c r="U289" s="93">
        <v>9083.7999999999993</v>
      </c>
    </row>
    <row r="290" spans="1:21" ht="35.25" x14ac:dyDescent="0.5">
      <c r="B290" s="88" t="s">
        <v>249</v>
      </c>
      <c r="C290" s="88"/>
      <c r="D290" s="89" t="s">
        <v>501</v>
      </c>
      <c r="E290" s="89" t="s">
        <v>501</v>
      </c>
      <c r="F290" s="89" t="s">
        <v>501</v>
      </c>
      <c r="G290" s="89" t="s">
        <v>501</v>
      </c>
      <c r="H290" s="89" t="s">
        <v>501</v>
      </c>
      <c r="I290" s="90">
        <f>I291+I292</f>
        <v>1194.5999999999999</v>
      </c>
      <c r="J290" s="90">
        <f t="shared" ref="J290:K290" si="150">J291+J292</f>
        <v>1107.8</v>
      </c>
      <c r="K290" s="91">
        <f t="shared" si="150"/>
        <v>55</v>
      </c>
      <c r="L290" s="89" t="s">
        <v>501</v>
      </c>
      <c r="M290" s="89" t="s">
        <v>501</v>
      </c>
      <c r="N290" s="92" t="s">
        <v>501</v>
      </c>
      <c r="O290" s="93">
        <v>12274100.550000001</v>
      </c>
      <c r="P290" s="93">
        <f t="shared" ref="P290:S290" si="151">P291+P292</f>
        <v>0</v>
      </c>
      <c r="Q290" s="93">
        <f t="shared" si="151"/>
        <v>0</v>
      </c>
      <c r="R290" s="93">
        <f t="shared" si="151"/>
        <v>0</v>
      </c>
      <c r="S290" s="93">
        <f t="shared" si="151"/>
        <v>12274100.550000001</v>
      </c>
      <c r="T290" s="93">
        <f t="shared" si="134"/>
        <v>10274.653063787044</v>
      </c>
      <c r="U290" s="93">
        <f>MAX(U291:U292)</f>
        <v>11698.39</v>
      </c>
    </row>
    <row r="291" spans="1:21" ht="35.25" x14ac:dyDescent="0.5">
      <c r="A291">
        <v>1</v>
      </c>
      <c r="B291" s="95">
        <f>SUBTOTAL(9,$A$179:A291)</f>
        <v>91</v>
      </c>
      <c r="C291" s="97" t="s">
        <v>252</v>
      </c>
      <c r="D291" s="89"/>
      <c r="E291" s="89">
        <v>1972</v>
      </c>
      <c r="F291" s="89" t="s">
        <v>498</v>
      </c>
      <c r="G291" s="89">
        <v>2</v>
      </c>
      <c r="H291" s="89" t="s">
        <v>393</v>
      </c>
      <c r="I291" s="90">
        <v>780.2</v>
      </c>
      <c r="J291" s="90">
        <v>723.9</v>
      </c>
      <c r="K291" s="91">
        <v>40</v>
      </c>
      <c r="L291" s="89" t="s">
        <v>496</v>
      </c>
      <c r="M291" s="89" t="s">
        <v>503</v>
      </c>
      <c r="N291" s="92" t="s">
        <v>504</v>
      </c>
      <c r="O291" s="93">
        <v>7426288.3500000006</v>
      </c>
      <c r="P291" s="93">
        <v>0</v>
      </c>
      <c r="Q291" s="93">
        <v>0</v>
      </c>
      <c r="R291" s="93">
        <v>0</v>
      </c>
      <c r="S291" s="93">
        <f>O291-P291-Q291-R291</f>
        <v>7426288.3500000006</v>
      </c>
      <c r="T291" s="93">
        <f t="shared" si="134"/>
        <v>9518.4418738784934</v>
      </c>
      <c r="U291" s="93">
        <v>9697.5300000000007</v>
      </c>
    </row>
    <row r="292" spans="1:21" ht="35.25" x14ac:dyDescent="0.5">
      <c r="A292">
        <v>1</v>
      </c>
      <c r="B292" s="95">
        <f>SUBTOTAL(9,$A$179:A292)</f>
        <v>92</v>
      </c>
      <c r="C292" s="97" t="s">
        <v>253</v>
      </c>
      <c r="D292" s="89"/>
      <c r="E292" s="89">
        <v>1952</v>
      </c>
      <c r="F292" s="89" t="s">
        <v>498</v>
      </c>
      <c r="G292" s="89">
        <v>2</v>
      </c>
      <c r="H292" s="89" t="s">
        <v>393</v>
      </c>
      <c r="I292" s="90">
        <v>414.4</v>
      </c>
      <c r="J292" s="90">
        <v>383.9</v>
      </c>
      <c r="K292" s="91">
        <v>15</v>
      </c>
      <c r="L292" s="89" t="s">
        <v>496</v>
      </c>
      <c r="M292" s="89" t="s">
        <v>503</v>
      </c>
      <c r="N292" s="92" t="s">
        <v>504</v>
      </c>
      <c r="O292" s="93">
        <v>4847812.2</v>
      </c>
      <c r="P292" s="93">
        <v>0</v>
      </c>
      <c r="Q292" s="93">
        <v>0</v>
      </c>
      <c r="R292" s="93">
        <v>0</v>
      </c>
      <c r="S292" s="93">
        <f>O292-P292-Q292-R292</f>
        <v>4847812.2</v>
      </c>
      <c r="T292" s="93">
        <f t="shared" si="134"/>
        <v>11698.388513513515</v>
      </c>
      <c r="U292" s="93">
        <v>11698.39</v>
      </c>
    </row>
    <row r="293" spans="1:21" ht="35.25" x14ac:dyDescent="0.5">
      <c r="B293" s="88" t="s">
        <v>267</v>
      </c>
      <c r="C293" s="88"/>
      <c r="D293" s="89" t="s">
        <v>501</v>
      </c>
      <c r="E293" s="89" t="s">
        <v>501</v>
      </c>
      <c r="F293" s="89" t="s">
        <v>501</v>
      </c>
      <c r="G293" s="89" t="s">
        <v>501</v>
      </c>
      <c r="H293" s="89" t="s">
        <v>501</v>
      </c>
      <c r="I293" s="90">
        <f>I294+I295</f>
        <v>1364.6999999999998</v>
      </c>
      <c r="J293" s="90">
        <f t="shared" ref="J293:K293" si="152">J294+J295</f>
        <v>1270.2</v>
      </c>
      <c r="K293" s="91">
        <f t="shared" si="152"/>
        <v>56</v>
      </c>
      <c r="L293" s="89" t="s">
        <v>501</v>
      </c>
      <c r="M293" s="89" t="s">
        <v>501</v>
      </c>
      <c r="N293" s="92" t="s">
        <v>501</v>
      </c>
      <c r="O293" s="93">
        <v>10822302.309999999</v>
      </c>
      <c r="P293" s="93">
        <f t="shared" ref="P293:S293" si="153">P294+P295</f>
        <v>0</v>
      </c>
      <c r="Q293" s="93">
        <f t="shared" si="153"/>
        <v>0</v>
      </c>
      <c r="R293" s="93">
        <f t="shared" si="153"/>
        <v>0</v>
      </c>
      <c r="S293" s="93">
        <f t="shared" si="153"/>
        <v>10822302.309999999</v>
      </c>
      <c r="T293" s="93">
        <f t="shared" si="134"/>
        <v>7930.1694951271338</v>
      </c>
      <c r="U293" s="93">
        <f>MAX(U294:U295)</f>
        <v>11368.73</v>
      </c>
    </row>
    <row r="294" spans="1:21" ht="35.25" x14ac:dyDescent="0.5">
      <c r="A294">
        <v>1</v>
      </c>
      <c r="B294" s="95">
        <f>SUBTOTAL(9,$A$179:A294)</f>
        <v>93</v>
      </c>
      <c r="C294" s="97" t="s">
        <v>264</v>
      </c>
      <c r="D294" s="89"/>
      <c r="E294" s="89">
        <v>1964</v>
      </c>
      <c r="F294" s="89" t="s">
        <v>498</v>
      </c>
      <c r="G294" s="89">
        <v>2</v>
      </c>
      <c r="H294" s="89" t="s">
        <v>393</v>
      </c>
      <c r="I294" s="90">
        <v>422.4</v>
      </c>
      <c r="J294" s="90">
        <v>380</v>
      </c>
      <c r="K294" s="91">
        <v>14</v>
      </c>
      <c r="L294" s="89" t="s">
        <v>496</v>
      </c>
      <c r="M294" s="89" t="s">
        <v>503</v>
      </c>
      <c r="N294" s="92" t="s">
        <v>504</v>
      </c>
      <c r="O294" s="93">
        <v>4559538.01</v>
      </c>
      <c r="P294" s="93">
        <v>0</v>
      </c>
      <c r="Q294" s="93">
        <v>0</v>
      </c>
      <c r="R294" s="93">
        <v>0</v>
      </c>
      <c r="S294" s="93">
        <f>O294-P294-Q294-R294</f>
        <v>4559538.01</v>
      </c>
      <c r="T294" s="93">
        <f t="shared" si="134"/>
        <v>10794.360819128788</v>
      </c>
      <c r="U294" s="93">
        <v>11368.73</v>
      </c>
    </row>
    <row r="295" spans="1:21" ht="35.25" x14ac:dyDescent="0.5">
      <c r="A295">
        <v>1</v>
      </c>
      <c r="B295" s="95">
        <f>SUBTOTAL(9,$A$179:A295)</f>
        <v>94</v>
      </c>
      <c r="C295" s="97" t="s">
        <v>265</v>
      </c>
      <c r="D295" s="89"/>
      <c r="E295" s="89">
        <v>1984</v>
      </c>
      <c r="F295" s="89" t="s">
        <v>499</v>
      </c>
      <c r="G295" s="89">
        <v>2</v>
      </c>
      <c r="H295" s="89" t="s">
        <v>393</v>
      </c>
      <c r="I295" s="90">
        <v>942.3</v>
      </c>
      <c r="J295" s="90">
        <v>890.2</v>
      </c>
      <c r="K295" s="91">
        <v>42</v>
      </c>
      <c r="L295" s="89" t="s">
        <v>496</v>
      </c>
      <c r="M295" s="89" t="s">
        <v>503</v>
      </c>
      <c r="N295" s="92" t="s">
        <v>504</v>
      </c>
      <c r="O295" s="93">
        <v>6262764.2999999998</v>
      </c>
      <c r="P295" s="93">
        <v>0</v>
      </c>
      <c r="Q295" s="93">
        <v>0</v>
      </c>
      <c r="R295" s="93">
        <v>0</v>
      </c>
      <c r="S295" s="93">
        <f>O295-P295-Q295-R295</f>
        <v>6262764.2999999998</v>
      </c>
      <c r="T295" s="93">
        <f t="shared" si="134"/>
        <v>6646.2531041069724</v>
      </c>
      <c r="U295" s="93">
        <v>6999.9</v>
      </c>
    </row>
    <row r="296" spans="1:21" ht="35.25" x14ac:dyDescent="0.5">
      <c r="B296" s="98" t="s">
        <v>351</v>
      </c>
      <c r="C296" s="98"/>
      <c r="D296" s="89" t="s">
        <v>501</v>
      </c>
      <c r="E296" s="89" t="s">
        <v>501</v>
      </c>
      <c r="F296" s="89" t="s">
        <v>501</v>
      </c>
      <c r="G296" s="89" t="s">
        <v>501</v>
      </c>
      <c r="H296" s="89" t="s">
        <v>501</v>
      </c>
      <c r="I296" s="90">
        <f>I297</f>
        <v>5777.35</v>
      </c>
      <c r="J296" s="90">
        <f t="shared" ref="J296:K296" si="154">J297</f>
        <v>4509.2</v>
      </c>
      <c r="K296" s="91">
        <f t="shared" si="154"/>
        <v>165</v>
      </c>
      <c r="L296" s="89" t="s">
        <v>501</v>
      </c>
      <c r="M296" s="89" t="s">
        <v>501</v>
      </c>
      <c r="N296" s="92" t="s">
        <v>501</v>
      </c>
      <c r="O296" s="93">
        <v>19409905.789999999</v>
      </c>
      <c r="P296" s="93">
        <f t="shared" ref="P296:S296" si="155">P297</f>
        <v>0</v>
      </c>
      <c r="Q296" s="93">
        <f t="shared" si="155"/>
        <v>0</v>
      </c>
      <c r="R296" s="93">
        <f t="shared" si="155"/>
        <v>0</v>
      </c>
      <c r="S296" s="93">
        <f t="shared" si="155"/>
        <v>19409905.789999999</v>
      </c>
      <c r="T296" s="93">
        <f t="shared" si="134"/>
        <v>3359.6555150717886</v>
      </c>
      <c r="U296" s="93">
        <f>U297</f>
        <v>3422.87</v>
      </c>
    </row>
    <row r="297" spans="1:21" ht="35.25" x14ac:dyDescent="0.5">
      <c r="A297">
        <v>1</v>
      </c>
      <c r="B297" s="95">
        <f>SUBTOTAL(9,$A$179:A297)</f>
        <v>95</v>
      </c>
      <c r="C297" s="97" t="s">
        <v>355</v>
      </c>
      <c r="D297" s="89"/>
      <c r="E297" s="89">
        <v>1971</v>
      </c>
      <c r="F297" s="89" t="s">
        <v>498</v>
      </c>
      <c r="G297" s="89">
        <v>5</v>
      </c>
      <c r="H297" s="89" t="s">
        <v>397</v>
      </c>
      <c r="I297" s="90">
        <v>5777.35</v>
      </c>
      <c r="J297" s="90">
        <v>4509.2</v>
      </c>
      <c r="K297" s="91">
        <v>165</v>
      </c>
      <c r="L297" s="89" t="s">
        <v>496</v>
      </c>
      <c r="M297" s="89" t="s">
        <v>502</v>
      </c>
      <c r="N297" s="92" t="s">
        <v>549</v>
      </c>
      <c r="O297" s="93">
        <v>19409905.789999999</v>
      </c>
      <c r="P297" s="93">
        <v>0</v>
      </c>
      <c r="Q297" s="93">
        <v>0</v>
      </c>
      <c r="R297" s="93">
        <v>0</v>
      </c>
      <c r="S297" s="93">
        <f>O297-P297-Q297-R297</f>
        <v>19409905.789999999</v>
      </c>
      <c r="T297" s="93">
        <f t="shared" si="134"/>
        <v>3359.6555150717886</v>
      </c>
      <c r="U297" s="93">
        <v>3422.87</v>
      </c>
    </row>
    <row r="298" spans="1:21" ht="35.25" x14ac:dyDescent="0.5">
      <c r="B298" s="98" t="s">
        <v>338</v>
      </c>
      <c r="C298" s="98"/>
      <c r="D298" s="89" t="s">
        <v>501</v>
      </c>
      <c r="E298" s="89" t="s">
        <v>501</v>
      </c>
      <c r="F298" s="89" t="s">
        <v>501</v>
      </c>
      <c r="G298" s="89" t="s">
        <v>501</v>
      </c>
      <c r="H298" s="89" t="s">
        <v>501</v>
      </c>
      <c r="I298" s="90">
        <f>I299</f>
        <v>6815.24</v>
      </c>
      <c r="J298" s="90">
        <f t="shared" ref="J298:K298" si="156">J299</f>
        <v>6815.24</v>
      </c>
      <c r="K298" s="91">
        <f t="shared" si="156"/>
        <v>308</v>
      </c>
      <c r="L298" s="89" t="s">
        <v>501</v>
      </c>
      <c r="M298" s="89" t="s">
        <v>501</v>
      </c>
      <c r="N298" s="92" t="s">
        <v>501</v>
      </c>
      <c r="O298" s="93">
        <v>22850118</v>
      </c>
      <c r="P298" s="93">
        <f t="shared" ref="P298:S298" si="157">P299</f>
        <v>0</v>
      </c>
      <c r="Q298" s="93">
        <f t="shared" si="157"/>
        <v>0</v>
      </c>
      <c r="R298" s="93">
        <f t="shared" si="157"/>
        <v>0</v>
      </c>
      <c r="S298" s="93">
        <f t="shared" si="157"/>
        <v>22850118</v>
      </c>
      <c r="T298" s="93">
        <f t="shared" si="134"/>
        <v>3352.7972602578925</v>
      </c>
      <c r="U298" s="93">
        <f>U299</f>
        <v>3415.88</v>
      </c>
    </row>
    <row r="299" spans="1:21" ht="35.25" x14ac:dyDescent="0.5">
      <c r="A299">
        <v>1</v>
      </c>
      <c r="B299" s="95">
        <f>SUBTOTAL(9,$A$179:A299)</f>
        <v>96</v>
      </c>
      <c r="C299" s="97" t="s">
        <v>356</v>
      </c>
      <c r="D299" s="89"/>
      <c r="E299" s="89">
        <v>1978</v>
      </c>
      <c r="F299" s="89" t="s">
        <v>498</v>
      </c>
      <c r="G299" s="89">
        <v>5</v>
      </c>
      <c r="H299" s="89" t="s">
        <v>431</v>
      </c>
      <c r="I299" s="90">
        <v>6815.24</v>
      </c>
      <c r="J299" s="90">
        <v>6815.24</v>
      </c>
      <c r="K299" s="91">
        <v>308</v>
      </c>
      <c r="L299" s="89" t="s">
        <v>496</v>
      </c>
      <c r="M299" s="89" t="s">
        <v>502</v>
      </c>
      <c r="N299" s="92" t="s">
        <v>550</v>
      </c>
      <c r="O299" s="93">
        <v>22850118</v>
      </c>
      <c r="P299" s="93">
        <v>0</v>
      </c>
      <c r="Q299" s="93">
        <v>0</v>
      </c>
      <c r="R299" s="93">
        <v>0</v>
      </c>
      <c r="S299" s="93">
        <f>O299-P299-Q299-R299</f>
        <v>22850118</v>
      </c>
      <c r="T299" s="93">
        <f t="shared" si="134"/>
        <v>3352.7972602578925</v>
      </c>
      <c r="U299" s="93">
        <v>3415.88</v>
      </c>
    </row>
    <row r="300" spans="1:21" ht="35.25" x14ac:dyDescent="0.5">
      <c r="B300" s="98" t="s">
        <v>341</v>
      </c>
      <c r="C300" s="98"/>
      <c r="D300" s="89" t="s">
        <v>501</v>
      </c>
      <c r="E300" s="89" t="s">
        <v>501</v>
      </c>
      <c r="F300" s="89" t="s">
        <v>501</v>
      </c>
      <c r="G300" s="89" t="s">
        <v>501</v>
      </c>
      <c r="H300" s="89" t="s">
        <v>501</v>
      </c>
      <c r="I300" s="90">
        <f>I301</f>
        <v>8273.59</v>
      </c>
      <c r="J300" s="90">
        <f t="shared" ref="J300:K300" si="158">J301</f>
        <v>5965.3</v>
      </c>
      <c r="K300" s="91">
        <f t="shared" si="158"/>
        <v>244</v>
      </c>
      <c r="L300" s="89" t="s">
        <v>501</v>
      </c>
      <c r="M300" s="89" t="s">
        <v>501</v>
      </c>
      <c r="N300" s="92" t="s">
        <v>501</v>
      </c>
      <c r="O300" s="93">
        <v>20904001.079999998</v>
      </c>
      <c r="P300" s="93">
        <f t="shared" ref="P300:S300" si="159">P301</f>
        <v>0</v>
      </c>
      <c r="Q300" s="93">
        <f t="shared" si="159"/>
        <v>0</v>
      </c>
      <c r="R300" s="93">
        <f t="shared" si="159"/>
        <v>0</v>
      </c>
      <c r="S300" s="93">
        <f t="shared" si="159"/>
        <v>20904001.079999998</v>
      </c>
      <c r="T300" s="93">
        <f t="shared" si="134"/>
        <v>2526.5937857689346</v>
      </c>
      <c r="U300" s="93">
        <f>U301</f>
        <v>3299.93</v>
      </c>
    </row>
    <row r="301" spans="1:21" ht="35.25" x14ac:dyDescent="0.5">
      <c r="A301">
        <v>1</v>
      </c>
      <c r="B301" s="95">
        <f>SUBTOTAL(9,$A$179:A301)</f>
        <v>97</v>
      </c>
      <c r="C301" s="97" t="s">
        <v>357</v>
      </c>
      <c r="D301" s="89"/>
      <c r="E301" s="89">
        <v>1986</v>
      </c>
      <c r="F301" s="89" t="s">
        <v>498</v>
      </c>
      <c r="G301" s="89">
        <v>5</v>
      </c>
      <c r="H301" s="89" t="s">
        <v>404</v>
      </c>
      <c r="I301" s="90">
        <v>8273.59</v>
      </c>
      <c r="J301" s="90">
        <v>5965.3</v>
      </c>
      <c r="K301" s="91">
        <v>244</v>
      </c>
      <c r="L301" s="89" t="s">
        <v>496</v>
      </c>
      <c r="M301" s="89" t="s">
        <v>502</v>
      </c>
      <c r="N301" s="92" t="s">
        <v>551</v>
      </c>
      <c r="O301" s="93">
        <v>20904001.079999998</v>
      </c>
      <c r="P301" s="93">
        <v>0</v>
      </c>
      <c r="Q301" s="93">
        <v>0</v>
      </c>
      <c r="R301" s="93">
        <v>0</v>
      </c>
      <c r="S301" s="93">
        <f>O301-P301-Q301-R301</f>
        <v>20904001.079999998</v>
      </c>
      <c r="T301" s="93">
        <f t="shared" ref="T301:T323" si="160">O301/I301</f>
        <v>2526.5937857689346</v>
      </c>
      <c r="U301" s="93">
        <v>3299.93</v>
      </c>
    </row>
    <row r="302" spans="1:21" ht="35.25" x14ac:dyDescent="0.5">
      <c r="B302" s="98" t="s">
        <v>343</v>
      </c>
      <c r="C302" s="98"/>
      <c r="D302" s="89" t="s">
        <v>501</v>
      </c>
      <c r="E302" s="89" t="s">
        <v>501</v>
      </c>
      <c r="F302" s="89" t="s">
        <v>501</v>
      </c>
      <c r="G302" s="89" t="s">
        <v>501</v>
      </c>
      <c r="H302" s="89" t="s">
        <v>501</v>
      </c>
      <c r="I302" s="90">
        <f>SUM(I303:I304)</f>
        <v>4905.8</v>
      </c>
      <c r="J302" s="90">
        <f t="shared" ref="J302:K302" si="161">SUM(J303:J304)</f>
        <v>4904.1999999999989</v>
      </c>
      <c r="K302" s="91">
        <f t="shared" si="161"/>
        <v>281</v>
      </c>
      <c r="L302" s="89" t="s">
        <v>501</v>
      </c>
      <c r="M302" s="89" t="s">
        <v>501</v>
      </c>
      <c r="N302" s="92" t="s">
        <v>501</v>
      </c>
      <c r="O302" s="93">
        <v>33294803</v>
      </c>
      <c r="P302" s="93">
        <f t="shared" ref="P302:S302" si="162">SUM(P303:P304)</f>
        <v>0</v>
      </c>
      <c r="Q302" s="93">
        <f t="shared" si="162"/>
        <v>0</v>
      </c>
      <c r="R302" s="93">
        <f t="shared" si="162"/>
        <v>0</v>
      </c>
      <c r="S302" s="93">
        <f t="shared" si="162"/>
        <v>33294803</v>
      </c>
      <c r="T302" s="93">
        <f t="shared" si="160"/>
        <v>6786.8243711525129</v>
      </c>
      <c r="U302" s="93">
        <f>MAX(U303:U304)</f>
        <v>16645.080000000002</v>
      </c>
    </row>
    <row r="303" spans="1:21" ht="35.25" x14ac:dyDescent="0.5">
      <c r="A303">
        <v>1</v>
      </c>
      <c r="B303" s="95">
        <f>SUBTOTAL(9,$A$179:A303)</f>
        <v>98</v>
      </c>
      <c r="C303" s="97" t="s">
        <v>358</v>
      </c>
      <c r="D303" s="89"/>
      <c r="E303" s="89">
        <v>1982</v>
      </c>
      <c r="F303" s="89" t="s">
        <v>498</v>
      </c>
      <c r="G303" s="89">
        <v>5</v>
      </c>
      <c r="H303" s="89" t="s">
        <v>397</v>
      </c>
      <c r="I303" s="90">
        <v>4247.8</v>
      </c>
      <c r="J303" s="90">
        <v>4247.7999999999993</v>
      </c>
      <c r="K303" s="91">
        <v>239</v>
      </c>
      <c r="L303" s="89" t="s">
        <v>496</v>
      </c>
      <c r="M303" s="89" t="s">
        <v>503</v>
      </c>
      <c r="N303" s="92" t="s">
        <v>504</v>
      </c>
      <c r="O303" s="93">
        <v>22342338</v>
      </c>
      <c r="P303" s="93">
        <v>0</v>
      </c>
      <c r="Q303" s="93">
        <v>0</v>
      </c>
      <c r="R303" s="93">
        <v>0</v>
      </c>
      <c r="S303" s="93">
        <f>O303-P303-Q303-R303</f>
        <v>22342338</v>
      </c>
      <c r="T303" s="93">
        <f t="shared" si="160"/>
        <v>5259.74339658176</v>
      </c>
      <c r="U303" s="93">
        <v>5358.7</v>
      </c>
    </row>
    <row r="304" spans="1:21" ht="35.25" x14ac:dyDescent="0.5">
      <c r="A304">
        <v>1</v>
      </c>
      <c r="B304" s="95">
        <f>SUBTOTAL(9,$A$179:A304)</f>
        <v>99</v>
      </c>
      <c r="C304" s="97" t="s">
        <v>359</v>
      </c>
      <c r="D304" s="89"/>
      <c r="E304" s="89">
        <v>1961</v>
      </c>
      <c r="F304" s="89" t="s">
        <v>498</v>
      </c>
      <c r="G304" s="89">
        <v>2</v>
      </c>
      <c r="H304" s="89" t="s">
        <v>393</v>
      </c>
      <c r="I304" s="90">
        <v>658</v>
      </c>
      <c r="J304" s="90">
        <v>656.4</v>
      </c>
      <c r="K304" s="91">
        <v>42</v>
      </c>
      <c r="L304" s="89" t="s">
        <v>496</v>
      </c>
      <c r="M304" s="89" t="s">
        <v>503</v>
      </c>
      <c r="N304" s="92" t="s">
        <v>504</v>
      </c>
      <c r="O304" s="93">
        <v>10952465</v>
      </c>
      <c r="P304" s="93">
        <v>0</v>
      </c>
      <c r="Q304" s="93">
        <v>0</v>
      </c>
      <c r="R304" s="93">
        <v>0</v>
      </c>
      <c r="S304" s="93">
        <f>O304-P304-Q304-R304</f>
        <v>10952465</v>
      </c>
      <c r="T304" s="93">
        <f t="shared" si="160"/>
        <v>16645.08358662614</v>
      </c>
      <c r="U304" s="93">
        <v>16645.080000000002</v>
      </c>
    </row>
    <row r="305" spans="1:21" ht="35.25" x14ac:dyDescent="0.5">
      <c r="B305" s="88" t="s">
        <v>273</v>
      </c>
      <c r="C305" s="88"/>
      <c r="D305" s="89" t="s">
        <v>501</v>
      </c>
      <c r="E305" s="89" t="s">
        <v>501</v>
      </c>
      <c r="F305" s="89" t="s">
        <v>501</v>
      </c>
      <c r="G305" s="89" t="s">
        <v>501</v>
      </c>
      <c r="H305" s="89" t="s">
        <v>501</v>
      </c>
      <c r="I305" s="90">
        <f>I306</f>
        <v>3282.5</v>
      </c>
      <c r="J305" s="90">
        <f t="shared" ref="J305:K305" si="163">J306</f>
        <v>3068.9</v>
      </c>
      <c r="K305" s="91">
        <f t="shared" si="163"/>
        <v>156</v>
      </c>
      <c r="L305" s="89" t="s">
        <v>501</v>
      </c>
      <c r="M305" s="89" t="s">
        <v>501</v>
      </c>
      <c r="N305" s="92" t="s">
        <v>501</v>
      </c>
      <c r="O305" s="93">
        <v>13374774.17</v>
      </c>
      <c r="P305" s="93">
        <f t="shared" ref="P305:S305" si="164">P306</f>
        <v>0</v>
      </c>
      <c r="Q305" s="93">
        <f t="shared" si="164"/>
        <v>0</v>
      </c>
      <c r="R305" s="93">
        <f t="shared" si="164"/>
        <v>0</v>
      </c>
      <c r="S305" s="93">
        <f t="shared" si="164"/>
        <v>13374774.17</v>
      </c>
      <c r="T305" s="93">
        <f t="shared" si="160"/>
        <v>4074.5694348819497</v>
      </c>
      <c r="U305" s="93">
        <f>U306</f>
        <v>4294.7</v>
      </c>
    </row>
    <row r="306" spans="1:21" ht="35.25" x14ac:dyDescent="0.5">
      <c r="A306">
        <v>1</v>
      </c>
      <c r="B306" s="95">
        <f>SUBTOTAL(9,$A$179:A306)</f>
        <v>100</v>
      </c>
      <c r="C306" s="97" t="s">
        <v>271</v>
      </c>
      <c r="D306" s="89"/>
      <c r="E306" s="89">
        <v>1993</v>
      </c>
      <c r="F306" s="89" t="s">
        <v>499</v>
      </c>
      <c r="G306" s="89">
        <v>5</v>
      </c>
      <c r="H306" s="89" t="s">
        <v>395</v>
      </c>
      <c r="I306" s="90">
        <v>3282.5</v>
      </c>
      <c r="J306" s="90">
        <v>3068.9</v>
      </c>
      <c r="K306" s="91">
        <v>156</v>
      </c>
      <c r="L306" s="89" t="s">
        <v>496</v>
      </c>
      <c r="M306" s="89" t="s">
        <v>502</v>
      </c>
      <c r="N306" s="92" t="s">
        <v>534</v>
      </c>
      <c r="O306" s="93">
        <v>13374774.17</v>
      </c>
      <c r="P306" s="93">
        <v>0</v>
      </c>
      <c r="Q306" s="93">
        <v>0</v>
      </c>
      <c r="R306" s="93">
        <v>0</v>
      </c>
      <c r="S306" s="93">
        <f>O306-P306-Q306-R306</f>
        <v>13374774.17</v>
      </c>
      <c r="T306" s="93">
        <f t="shared" si="160"/>
        <v>4074.5694348819497</v>
      </c>
      <c r="U306" s="93">
        <v>4294.7</v>
      </c>
    </row>
    <row r="307" spans="1:21" ht="35.25" x14ac:dyDescent="0.5">
      <c r="B307" s="88" t="s">
        <v>291</v>
      </c>
      <c r="C307" s="88"/>
      <c r="D307" s="89" t="s">
        <v>501</v>
      </c>
      <c r="E307" s="89" t="s">
        <v>501</v>
      </c>
      <c r="F307" s="89" t="s">
        <v>501</v>
      </c>
      <c r="G307" s="89" t="s">
        <v>501</v>
      </c>
      <c r="H307" s="89" t="s">
        <v>501</v>
      </c>
      <c r="I307" s="90">
        <f>SUM(I308:I311)</f>
        <v>16010.28</v>
      </c>
      <c r="J307" s="90">
        <f t="shared" ref="J307:K307" si="165">SUM(J308:J311)</f>
        <v>10776.670000000002</v>
      </c>
      <c r="K307" s="91">
        <f t="shared" si="165"/>
        <v>498</v>
      </c>
      <c r="L307" s="89" t="s">
        <v>501</v>
      </c>
      <c r="M307" s="89" t="s">
        <v>501</v>
      </c>
      <c r="N307" s="92" t="s">
        <v>501</v>
      </c>
      <c r="O307" s="93">
        <v>50950786.43</v>
      </c>
      <c r="P307" s="93">
        <f t="shared" ref="P307:S307" si="166">SUM(P308:P311)</f>
        <v>0</v>
      </c>
      <c r="Q307" s="93">
        <f t="shared" si="166"/>
        <v>0</v>
      </c>
      <c r="R307" s="93">
        <f t="shared" si="166"/>
        <v>0</v>
      </c>
      <c r="S307" s="93">
        <f t="shared" si="166"/>
        <v>50950786.43</v>
      </c>
      <c r="T307" s="93">
        <f t="shared" si="160"/>
        <v>3182.3794730635564</v>
      </c>
      <c r="U307" s="93">
        <f>MAX(U308:U311)</f>
        <v>9526.2658603861655</v>
      </c>
    </row>
    <row r="308" spans="1:21" ht="35.25" x14ac:dyDescent="0.5">
      <c r="A308">
        <v>1</v>
      </c>
      <c r="B308" s="95">
        <f>SUBTOTAL(9,$A$179:A308)</f>
        <v>101</v>
      </c>
      <c r="C308" s="97" t="s">
        <v>282</v>
      </c>
      <c r="D308" s="89"/>
      <c r="E308" s="89">
        <v>1970</v>
      </c>
      <c r="F308" s="89" t="s">
        <v>498</v>
      </c>
      <c r="G308" s="89">
        <v>5</v>
      </c>
      <c r="H308" s="89" t="s">
        <v>397</v>
      </c>
      <c r="I308" s="90">
        <v>7694.8</v>
      </c>
      <c r="J308" s="90">
        <v>4790</v>
      </c>
      <c r="K308" s="91">
        <v>214</v>
      </c>
      <c r="L308" s="89" t="s">
        <v>496</v>
      </c>
      <c r="M308" s="89" t="s">
        <v>502</v>
      </c>
      <c r="N308" s="92" t="s">
        <v>537</v>
      </c>
      <c r="O308" s="93">
        <v>20716171</v>
      </c>
      <c r="P308" s="93">
        <v>0</v>
      </c>
      <c r="Q308" s="93">
        <v>0</v>
      </c>
      <c r="R308" s="93">
        <v>0</v>
      </c>
      <c r="S308" s="93">
        <f>O308-P308-Q308-R308</f>
        <v>20716171</v>
      </c>
      <c r="T308" s="93">
        <f t="shared" si="160"/>
        <v>2692.2299474970109</v>
      </c>
      <c r="U308" s="93">
        <v>2742.88</v>
      </c>
    </row>
    <row r="309" spans="1:21" ht="35.25" x14ac:dyDescent="0.5">
      <c r="A309">
        <v>1</v>
      </c>
      <c r="B309" s="95">
        <f>SUBTOTAL(9,$A$179:A309)</f>
        <v>102</v>
      </c>
      <c r="C309" s="97" t="s">
        <v>283</v>
      </c>
      <c r="D309" s="89"/>
      <c r="E309" s="89">
        <v>1961</v>
      </c>
      <c r="F309" s="89" t="s">
        <v>498</v>
      </c>
      <c r="G309" s="89">
        <v>3</v>
      </c>
      <c r="H309" s="89" t="s">
        <v>400</v>
      </c>
      <c r="I309" s="90">
        <v>2339.17</v>
      </c>
      <c r="J309" s="90">
        <v>1530.17</v>
      </c>
      <c r="K309" s="91">
        <v>73</v>
      </c>
      <c r="L309" s="89" t="s">
        <v>496</v>
      </c>
      <c r="M309" s="89" t="s">
        <v>502</v>
      </c>
      <c r="N309" s="92" t="s">
        <v>535</v>
      </c>
      <c r="O309" s="93">
        <v>10917278.6</v>
      </c>
      <c r="P309" s="93">
        <v>0</v>
      </c>
      <c r="Q309" s="93">
        <v>0</v>
      </c>
      <c r="R309" s="93">
        <v>0</v>
      </c>
      <c r="S309" s="93">
        <f>O309-P309-Q309-R309</f>
        <v>10917278.6</v>
      </c>
      <c r="T309" s="93">
        <f t="shared" si="160"/>
        <v>4667.1591205427567</v>
      </c>
      <c r="U309" s="93">
        <v>4754.97</v>
      </c>
    </row>
    <row r="310" spans="1:21" ht="35.25" x14ac:dyDescent="0.5">
      <c r="A310">
        <v>1</v>
      </c>
      <c r="B310" s="95">
        <f>SUBTOTAL(9,$A$179:A310)</f>
        <v>103</v>
      </c>
      <c r="C310" s="97" t="s">
        <v>284</v>
      </c>
      <c r="D310" s="89"/>
      <c r="E310" s="89">
        <v>1985</v>
      </c>
      <c r="F310" s="89" t="s">
        <v>499</v>
      </c>
      <c r="G310" s="89">
        <v>5</v>
      </c>
      <c r="H310" s="89" t="s">
        <v>408</v>
      </c>
      <c r="I310" s="90">
        <v>5363.62</v>
      </c>
      <c r="J310" s="90">
        <v>3901.8</v>
      </c>
      <c r="K310" s="91">
        <v>180</v>
      </c>
      <c r="L310" s="89" t="s">
        <v>496</v>
      </c>
      <c r="M310" s="89" t="s">
        <v>502</v>
      </c>
      <c r="N310" s="92" t="s">
        <v>535</v>
      </c>
      <c r="O310" s="93">
        <v>13480689</v>
      </c>
      <c r="P310" s="93">
        <v>0</v>
      </c>
      <c r="Q310" s="93">
        <v>0</v>
      </c>
      <c r="R310" s="93">
        <v>0</v>
      </c>
      <c r="S310" s="93">
        <f>O310-P310-Q310-R310</f>
        <v>13480689</v>
      </c>
      <c r="T310" s="93">
        <f t="shared" si="160"/>
        <v>2513.3564644773492</v>
      </c>
      <c r="U310" s="93">
        <v>2513.36</v>
      </c>
    </row>
    <row r="311" spans="1:21" ht="35.25" x14ac:dyDescent="0.5">
      <c r="A311">
        <v>1</v>
      </c>
      <c r="B311" s="95">
        <f>SUBTOTAL(9,$A$179:A311)</f>
        <v>104</v>
      </c>
      <c r="C311" s="97" t="s">
        <v>285</v>
      </c>
      <c r="D311" s="89"/>
      <c r="E311" s="89">
        <v>1991</v>
      </c>
      <c r="F311" s="89" t="s">
        <v>499</v>
      </c>
      <c r="G311" s="89">
        <v>2</v>
      </c>
      <c r="H311" s="89" t="s">
        <v>393</v>
      </c>
      <c r="I311" s="90">
        <v>612.69000000000005</v>
      </c>
      <c r="J311" s="90">
        <v>554.70000000000005</v>
      </c>
      <c r="K311" s="91">
        <v>31</v>
      </c>
      <c r="L311" s="89" t="s">
        <v>496</v>
      </c>
      <c r="M311" s="89" t="s">
        <v>503</v>
      </c>
      <c r="N311" s="92" t="s">
        <v>504</v>
      </c>
      <c r="O311" s="93">
        <v>5836647.8300000001</v>
      </c>
      <c r="P311" s="93">
        <v>0</v>
      </c>
      <c r="Q311" s="93">
        <v>0</v>
      </c>
      <c r="R311" s="93">
        <v>0</v>
      </c>
      <c r="S311" s="93">
        <f>O311-P311-Q311-R311</f>
        <v>5836647.8300000001</v>
      </c>
      <c r="T311" s="93">
        <f t="shared" si="160"/>
        <v>9526.2658603861655</v>
      </c>
      <c r="U311" s="93">
        <v>9526.2658603861655</v>
      </c>
    </row>
    <row r="312" spans="1:21" ht="35.25" x14ac:dyDescent="0.5">
      <c r="B312" s="88" t="s">
        <v>302</v>
      </c>
      <c r="C312" s="88"/>
      <c r="D312" s="89" t="s">
        <v>501</v>
      </c>
      <c r="E312" s="89" t="s">
        <v>501</v>
      </c>
      <c r="F312" s="89" t="s">
        <v>501</v>
      </c>
      <c r="G312" s="89" t="s">
        <v>501</v>
      </c>
      <c r="H312" s="89" t="s">
        <v>501</v>
      </c>
      <c r="I312" s="90">
        <f>I313</f>
        <v>1123.2</v>
      </c>
      <c r="J312" s="90">
        <f t="shared" ref="J312:K312" si="167">J313</f>
        <v>1123.2</v>
      </c>
      <c r="K312" s="91">
        <f t="shared" si="167"/>
        <v>35</v>
      </c>
      <c r="L312" s="89" t="s">
        <v>501</v>
      </c>
      <c r="M312" s="89" t="s">
        <v>501</v>
      </c>
      <c r="N312" s="92" t="s">
        <v>501</v>
      </c>
      <c r="O312" s="93">
        <v>14582056.690000001</v>
      </c>
      <c r="P312" s="93">
        <f t="shared" ref="P312:S312" si="168">P313</f>
        <v>0</v>
      </c>
      <c r="Q312" s="93">
        <f t="shared" si="168"/>
        <v>0</v>
      </c>
      <c r="R312" s="93">
        <f t="shared" si="168"/>
        <v>0</v>
      </c>
      <c r="S312" s="93">
        <f t="shared" si="168"/>
        <v>14582056.690000001</v>
      </c>
      <c r="T312" s="93">
        <f t="shared" si="160"/>
        <v>12982.600329415955</v>
      </c>
      <c r="U312" s="93">
        <f>U313</f>
        <v>13226.86</v>
      </c>
    </row>
    <row r="313" spans="1:21" ht="35.25" x14ac:dyDescent="0.5">
      <c r="A313">
        <v>1</v>
      </c>
      <c r="B313" s="95">
        <f>SUBTOTAL(9,$A$179:A313)</f>
        <v>105</v>
      </c>
      <c r="C313" s="97" t="s">
        <v>303</v>
      </c>
      <c r="D313" s="89"/>
      <c r="E313" s="89">
        <v>1980</v>
      </c>
      <c r="F313" s="89" t="s">
        <v>498</v>
      </c>
      <c r="G313" s="89">
        <v>2</v>
      </c>
      <c r="H313" s="89" t="s">
        <v>395</v>
      </c>
      <c r="I313" s="90">
        <v>1123.2</v>
      </c>
      <c r="J313" s="90">
        <v>1123.2</v>
      </c>
      <c r="K313" s="91">
        <v>35</v>
      </c>
      <c r="L313" s="89" t="s">
        <v>496</v>
      </c>
      <c r="M313" s="89" t="s">
        <v>502</v>
      </c>
      <c r="N313" s="92" t="s">
        <v>541</v>
      </c>
      <c r="O313" s="93">
        <v>14582056.690000001</v>
      </c>
      <c r="P313" s="93">
        <v>0</v>
      </c>
      <c r="Q313" s="93">
        <v>0</v>
      </c>
      <c r="R313" s="93">
        <v>0</v>
      </c>
      <c r="S313" s="93">
        <f>O313-P313-Q313-R313</f>
        <v>14582056.690000001</v>
      </c>
      <c r="T313" s="93">
        <f t="shared" si="160"/>
        <v>12982.600329415955</v>
      </c>
      <c r="U313" s="93">
        <v>13226.86</v>
      </c>
    </row>
    <row r="314" spans="1:21" ht="35.25" x14ac:dyDescent="0.5">
      <c r="B314" s="88" t="s">
        <v>304</v>
      </c>
      <c r="C314" s="88"/>
      <c r="D314" s="89" t="s">
        <v>501</v>
      </c>
      <c r="E314" s="89" t="s">
        <v>501</v>
      </c>
      <c r="F314" s="89" t="s">
        <v>501</v>
      </c>
      <c r="G314" s="89" t="s">
        <v>501</v>
      </c>
      <c r="H314" s="89" t="s">
        <v>501</v>
      </c>
      <c r="I314" s="90">
        <f>I315</f>
        <v>717.7</v>
      </c>
      <c r="J314" s="90">
        <f t="shared" ref="J314:K314" si="169">J315</f>
        <v>717.7</v>
      </c>
      <c r="K314" s="91">
        <f t="shared" si="169"/>
        <v>21</v>
      </c>
      <c r="L314" s="89" t="s">
        <v>501</v>
      </c>
      <c r="M314" s="89" t="s">
        <v>501</v>
      </c>
      <c r="N314" s="92" t="s">
        <v>501</v>
      </c>
      <c r="O314" s="93">
        <v>2009595.8399999999</v>
      </c>
      <c r="P314" s="93">
        <f t="shared" ref="P314:S314" si="170">P315</f>
        <v>0</v>
      </c>
      <c r="Q314" s="93">
        <f t="shared" si="170"/>
        <v>0</v>
      </c>
      <c r="R314" s="93">
        <f t="shared" si="170"/>
        <v>0</v>
      </c>
      <c r="S314" s="93">
        <f t="shared" si="170"/>
        <v>2009595.8399999999</v>
      </c>
      <c r="T314" s="93">
        <f t="shared" si="160"/>
        <v>2800.0499372997069</v>
      </c>
      <c r="U314" s="93">
        <f>U315</f>
        <v>2800.0499372997069</v>
      </c>
    </row>
    <row r="315" spans="1:21" ht="35.25" x14ac:dyDescent="0.5">
      <c r="A315">
        <v>1</v>
      </c>
      <c r="B315" s="95">
        <f>SUBTOTAL(9,$A$179:A315)</f>
        <v>106</v>
      </c>
      <c r="C315" s="97" t="s">
        <v>305</v>
      </c>
      <c r="D315" s="89"/>
      <c r="E315" s="89">
        <v>1974</v>
      </c>
      <c r="F315" s="89" t="s">
        <v>498</v>
      </c>
      <c r="G315" s="89">
        <v>2</v>
      </c>
      <c r="H315" s="89" t="s">
        <v>393</v>
      </c>
      <c r="I315" s="90">
        <v>717.7</v>
      </c>
      <c r="J315" s="90">
        <v>717.7</v>
      </c>
      <c r="K315" s="91">
        <v>21</v>
      </c>
      <c r="L315" s="89" t="s">
        <v>496</v>
      </c>
      <c r="M315" s="89" t="s">
        <v>502</v>
      </c>
      <c r="N315" s="92" t="s">
        <v>541</v>
      </c>
      <c r="O315" s="93">
        <v>2009595.8399999999</v>
      </c>
      <c r="P315" s="93">
        <v>0</v>
      </c>
      <c r="Q315" s="93">
        <v>0</v>
      </c>
      <c r="R315" s="93">
        <v>0</v>
      </c>
      <c r="S315" s="93">
        <f>O315-P315-Q315-R315</f>
        <v>2009595.8399999999</v>
      </c>
      <c r="T315" s="93">
        <f t="shared" si="160"/>
        <v>2800.0499372997069</v>
      </c>
      <c r="U315" s="93">
        <v>2800.0499372997069</v>
      </c>
    </row>
    <row r="316" spans="1:21" ht="35.25" x14ac:dyDescent="0.5">
      <c r="B316" s="88" t="s">
        <v>297</v>
      </c>
      <c r="C316" s="88"/>
      <c r="D316" s="89" t="s">
        <v>501</v>
      </c>
      <c r="E316" s="89" t="s">
        <v>501</v>
      </c>
      <c r="F316" s="89" t="s">
        <v>501</v>
      </c>
      <c r="G316" s="89" t="s">
        <v>501</v>
      </c>
      <c r="H316" s="89" t="s">
        <v>501</v>
      </c>
      <c r="I316" s="90">
        <f>SUM(I317:I318)</f>
        <v>1082.8</v>
      </c>
      <c r="J316" s="90">
        <f t="shared" ref="J316:K316" si="171">SUM(J317:J318)</f>
        <v>1020.7</v>
      </c>
      <c r="K316" s="91">
        <f t="shared" si="171"/>
        <v>28</v>
      </c>
      <c r="L316" s="89" t="s">
        <v>501</v>
      </c>
      <c r="M316" s="89" t="s">
        <v>501</v>
      </c>
      <c r="N316" s="92" t="s">
        <v>501</v>
      </c>
      <c r="O316" s="93">
        <v>14449259.609999999</v>
      </c>
      <c r="P316" s="93">
        <f t="shared" ref="P316:S316" si="172">SUM(P317:P318)</f>
        <v>0</v>
      </c>
      <c r="Q316" s="93">
        <f t="shared" si="172"/>
        <v>0</v>
      </c>
      <c r="R316" s="93">
        <f t="shared" si="172"/>
        <v>0</v>
      </c>
      <c r="S316" s="93">
        <f t="shared" si="172"/>
        <v>14449259.609999999</v>
      </c>
      <c r="T316" s="93">
        <f t="shared" si="160"/>
        <v>13344.347626523828</v>
      </c>
      <c r="U316" s="93">
        <f>MAX(U317:U318)</f>
        <v>18384.63</v>
      </c>
    </row>
    <row r="317" spans="1:21" ht="35.25" x14ac:dyDescent="0.5">
      <c r="A317">
        <v>1</v>
      </c>
      <c r="B317" s="95">
        <f>SUBTOTAL(9,$A$179:A317)</f>
        <v>107</v>
      </c>
      <c r="C317" s="97" t="s">
        <v>306</v>
      </c>
      <c r="D317" s="89"/>
      <c r="E317" s="89">
        <v>1965</v>
      </c>
      <c r="F317" s="89" t="s">
        <v>498</v>
      </c>
      <c r="G317" s="89">
        <v>2</v>
      </c>
      <c r="H317" s="89" t="s">
        <v>391</v>
      </c>
      <c r="I317" s="90">
        <v>300.8</v>
      </c>
      <c r="J317" s="90">
        <v>300.8</v>
      </c>
      <c r="K317" s="91">
        <v>12</v>
      </c>
      <c r="L317" s="89" t="s">
        <v>496</v>
      </c>
      <c r="M317" s="89" t="s">
        <v>502</v>
      </c>
      <c r="N317" s="92" t="s">
        <v>541</v>
      </c>
      <c r="O317" s="93">
        <v>5530096.8799999999</v>
      </c>
      <c r="P317" s="93">
        <v>0</v>
      </c>
      <c r="Q317" s="93">
        <v>0</v>
      </c>
      <c r="R317" s="93">
        <v>0</v>
      </c>
      <c r="S317" s="93">
        <f>O317-P317-Q317-R317</f>
        <v>5530096.8799999999</v>
      </c>
      <c r="T317" s="93">
        <f t="shared" si="160"/>
        <v>18384.630585106381</v>
      </c>
      <c r="U317" s="93">
        <v>18384.63</v>
      </c>
    </row>
    <row r="318" spans="1:21" ht="35.25" x14ac:dyDescent="0.5">
      <c r="A318">
        <v>1</v>
      </c>
      <c r="B318" s="95">
        <f>SUBTOTAL(9,$A$179:A318)</f>
        <v>108</v>
      </c>
      <c r="C318" s="97" t="s">
        <v>307</v>
      </c>
      <c r="D318" s="89"/>
      <c r="E318" s="89">
        <v>1975</v>
      </c>
      <c r="F318" s="89" t="s">
        <v>498</v>
      </c>
      <c r="G318" s="89">
        <v>2</v>
      </c>
      <c r="H318" s="89" t="s">
        <v>393</v>
      </c>
      <c r="I318" s="90">
        <v>782</v>
      </c>
      <c r="J318" s="90">
        <v>719.9</v>
      </c>
      <c r="K318" s="91">
        <v>16</v>
      </c>
      <c r="L318" s="89" t="s">
        <v>496</v>
      </c>
      <c r="M318" s="89" t="s">
        <v>502</v>
      </c>
      <c r="N318" s="92" t="s">
        <v>541</v>
      </c>
      <c r="O318" s="93">
        <v>8919162.7299999986</v>
      </c>
      <c r="P318" s="93">
        <v>0</v>
      </c>
      <c r="Q318" s="93">
        <v>0</v>
      </c>
      <c r="R318" s="93">
        <v>0</v>
      </c>
      <c r="S318" s="93">
        <f>O318-P318-Q318-R318</f>
        <v>8919162.7299999986</v>
      </c>
      <c r="T318" s="93">
        <f t="shared" si="160"/>
        <v>11405.578938618924</v>
      </c>
      <c r="U318" s="93">
        <v>11620.17</v>
      </c>
    </row>
    <row r="319" spans="1:21" ht="35.25" x14ac:dyDescent="0.5">
      <c r="B319" s="88" t="s">
        <v>324</v>
      </c>
      <c r="C319" s="88"/>
      <c r="D319" s="89" t="s">
        <v>501</v>
      </c>
      <c r="E319" s="89" t="s">
        <v>501</v>
      </c>
      <c r="F319" s="89" t="s">
        <v>501</v>
      </c>
      <c r="G319" s="89" t="s">
        <v>501</v>
      </c>
      <c r="H319" s="89" t="s">
        <v>501</v>
      </c>
      <c r="I319" s="90">
        <f>SUM(I320:I321)</f>
        <v>4168.3999999999996</v>
      </c>
      <c r="J319" s="90">
        <f t="shared" ref="J319:K319" si="173">SUM(J320:J321)</f>
        <v>3405.5</v>
      </c>
      <c r="K319" s="91">
        <f t="shared" si="173"/>
        <v>133</v>
      </c>
      <c r="L319" s="89" t="s">
        <v>501</v>
      </c>
      <c r="M319" s="89" t="s">
        <v>501</v>
      </c>
      <c r="N319" s="92" t="s">
        <v>501</v>
      </c>
      <c r="O319" s="93">
        <v>21513820</v>
      </c>
      <c r="P319" s="93">
        <f t="shared" ref="P319:S319" si="174">SUM(P320:P321)</f>
        <v>0</v>
      </c>
      <c r="Q319" s="93">
        <f t="shared" si="174"/>
        <v>0</v>
      </c>
      <c r="R319" s="93">
        <f t="shared" si="174"/>
        <v>0</v>
      </c>
      <c r="S319" s="93">
        <f t="shared" si="174"/>
        <v>21513820</v>
      </c>
      <c r="T319" s="93">
        <f t="shared" si="160"/>
        <v>5161.1697533825936</v>
      </c>
      <c r="U319" s="93">
        <f>MAX(U320:U321)</f>
        <v>8097.83</v>
      </c>
    </row>
    <row r="320" spans="1:21" ht="35.25" x14ac:dyDescent="0.5">
      <c r="A320">
        <v>1</v>
      </c>
      <c r="B320" s="95">
        <f>SUBTOTAL(9,$A$179:A320)</f>
        <v>109</v>
      </c>
      <c r="C320" s="97" t="s">
        <v>317</v>
      </c>
      <c r="D320" s="89"/>
      <c r="E320" s="89">
        <v>2002</v>
      </c>
      <c r="F320" s="89" t="s">
        <v>498</v>
      </c>
      <c r="G320" s="89">
        <v>3</v>
      </c>
      <c r="H320" s="89" t="s">
        <v>393</v>
      </c>
      <c r="I320" s="90">
        <v>1897.4</v>
      </c>
      <c r="J320" s="90">
        <v>1897.3999999999999</v>
      </c>
      <c r="K320" s="91">
        <v>65</v>
      </c>
      <c r="L320" s="89" t="s">
        <v>496</v>
      </c>
      <c r="M320" s="89" t="s">
        <v>503</v>
      </c>
      <c r="N320" s="92" t="s">
        <v>504</v>
      </c>
      <c r="O320" s="93">
        <v>10000000</v>
      </c>
      <c r="P320" s="93">
        <v>0</v>
      </c>
      <c r="Q320" s="93">
        <v>0</v>
      </c>
      <c r="R320" s="93">
        <v>0</v>
      </c>
      <c r="S320" s="93">
        <f>O320-P320-Q320-R320</f>
        <v>10000000</v>
      </c>
      <c r="T320" s="93">
        <f t="shared" si="160"/>
        <v>5270.3699799725937</v>
      </c>
      <c r="U320" s="93">
        <v>8097.83</v>
      </c>
    </row>
    <row r="321" spans="1:21" ht="35.25" x14ac:dyDescent="0.5">
      <c r="A321">
        <v>1</v>
      </c>
      <c r="B321" s="95">
        <f>SUBTOTAL(9,$A$179:A321)</f>
        <v>110</v>
      </c>
      <c r="C321" s="97" t="s">
        <v>318</v>
      </c>
      <c r="D321" s="89"/>
      <c r="E321" s="89">
        <v>1996</v>
      </c>
      <c r="F321" s="89" t="s">
        <v>498</v>
      </c>
      <c r="G321" s="89">
        <v>3</v>
      </c>
      <c r="H321" s="89" t="s">
        <v>393</v>
      </c>
      <c r="I321" s="90">
        <v>2271</v>
      </c>
      <c r="J321" s="90">
        <v>1508.1</v>
      </c>
      <c r="K321" s="91">
        <v>68</v>
      </c>
      <c r="L321" s="89" t="s">
        <v>496</v>
      </c>
      <c r="M321" s="89" t="s">
        <v>503</v>
      </c>
      <c r="N321" s="92" t="s">
        <v>504</v>
      </c>
      <c r="O321" s="93">
        <v>11513820</v>
      </c>
      <c r="P321" s="93">
        <v>0</v>
      </c>
      <c r="Q321" s="93">
        <v>0</v>
      </c>
      <c r="R321" s="93">
        <v>0</v>
      </c>
      <c r="S321" s="93">
        <f>O321-P321-Q321-R321</f>
        <v>11513820</v>
      </c>
      <c r="T321" s="93">
        <f t="shared" si="160"/>
        <v>5069.9339498018498</v>
      </c>
      <c r="U321" s="93">
        <v>5740.56</v>
      </c>
    </row>
    <row r="322" spans="1:21" ht="35.25" x14ac:dyDescent="0.5">
      <c r="B322" s="88" t="s">
        <v>334</v>
      </c>
      <c r="C322" s="88"/>
      <c r="D322" s="89" t="s">
        <v>501</v>
      </c>
      <c r="E322" s="89" t="s">
        <v>501</v>
      </c>
      <c r="F322" s="89" t="s">
        <v>501</v>
      </c>
      <c r="G322" s="89" t="s">
        <v>501</v>
      </c>
      <c r="H322" s="89" t="s">
        <v>501</v>
      </c>
      <c r="I322" s="90">
        <f>I323</f>
        <v>5142.6000000000004</v>
      </c>
      <c r="J322" s="90">
        <f t="shared" ref="J322:K322" si="175">J323</f>
        <v>4621.5</v>
      </c>
      <c r="K322" s="91">
        <f t="shared" si="175"/>
        <v>191</v>
      </c>
      <c r="L322" s="89" t="s">
        <v>501</v>
      </c>
      <c r="M322" s="89" t="s">
        <v>501</v>
      </c>
      <c r="N322" s="92" t="s">
        <v>501</v>
      </c>
      <c r="O322" s="93">
        <v>20962927.559999999</v>
      </c>
      <c r="P322" s="93">
        <f t="shared" ref="P322:S322" si="176">P323</f>
        <v>0</v>
      </c>
      <c r="Q322" s="93">
        <f t="shared" si="176"/>
        <v>0</v>
      </c>
      <c r="R322" s="93">
        <f t="shared" si="176"/>
        <v>0</v>
      </c>
      <c r="S322" s="93">
        <f t="shared" si="176"/>
        <v>20962927.559999999</v>
      </c>
      <c r="T322" s="93">
        <f t="shared" si="160"/>
        <v>4076.328619764321</v>
      </c>
      <c r="U322" s="93">
        <f>U323</f>
        <v>4391.09</v>
      </c>
    </row>
    <row r="323" spans="1:21" ht="35.25" x14ac:dyDescent="0.5">
      <c r="A323">
        <v>1</v>
      </c>
      <c r="B323" s="95">
        <f>SUBTOTAL(9,$A$179:A323)</f>
        <v>111</v>
      </c>
      <c r="C323" s="97" t="s">
        <v>332</v>
      </c>
      <c r="D323" s="89"/>
      <c r="E323" s="89">
        <v>1993</v>
      </c>
      <c r="F323" s="89" t="s">
        <v>499</v>
      </c>
      <c r="G323" s="89">
        <v>5</v>
      </c>
      <c r="H323" s="89" t="s">
        <v>395</v>
      </c>
      <c r="I323" s="90">
        <v>5142.6000000000004</v>
      </c>
      <c r="J323" s="90">
        <v>4621.5</v>
      </c>
      <c r="K323" s="91">
        <v>191</v>
      </c>
      <c r="L323" s="89" t="s">
        <v>496</v>
      </c>
      <c r="M323" s="89" t="s">
        <v>502</v>
      </c>
      <c r="N323" s="92" t="s">
        <v>545</v>
      </c>
      <c r="O323" s="93">
        <v>20962927.559999999</v>
      </c>
      <c r="P323" s="93">
        <v>0</v>
      </c>
      <c r="Q323" s="93">
        <v>0</v>
      </c>
      <c r="R323" s="93">
        <v>0</v>
      </c>
      <c r="S323" s="93">
        <f>O323-P323-Q323-R323</f>
        <v>20962927.559999999</v>
      </c>
      <c r="T323" s="93">
        <f t="shared" si="160"/>
        <v>4076.328619764321</v>
      </c>
      <c r="U323" s="93">
        <v>4391.09</v>
      </c>
    </row>
    <row r="324" spans="1:21" ht="35.25" x14ac:dyDescent="0.5">
      <c r="A324">
        <v>1</v>
      </c>
      <c r="B324" s="88" t="s">
        <v>607</v>
      </c>
      <c r="C324" s="88"/>
      <c r="D324" s="89" t="s">
        <v>501</v>
      </c>
      <c r="E324" s="89" t="s">
        <v>501</v>
      </c>
      <c r="F324" s="89" t="s">
        <v>501</v>
      </c>
      <c r="G324" s="89" t="s">
        <v>501</v>
      </c>
      <c r="H324" s="89" t="s">
        <v>501</v>
      </c>
      <c r="I324" s="90">
        <f>I325+I355+I361+I376+I388+I390+I401+I398+I403+I406+I408+I410+I414+I416+I418+I421+I423+I425+I427+I429+I435+I437+I439+I441+I443+I445+I447+I449+I451+I453+I455+I457+I462+I464+I466+I468+I470+I476+I478+I482+I484+I486+I488+I490+I492+I494</f>
        <v>392879.49999999994</v>
      </c>
      <c r="J324" s="90">
        <f t="shared" ref="J324:K324" si="177">J325+J355+J361+J376+J388+J390+J401+J398+J403+J406+J408+J410+J414+J416+J418+J421+J423+J425+J427+J429+J435+J437+J439+J441+J443+J445+J447+J449+J451+J453+J455+J457+J462+J464+J466+J468+J470+J476+J478+J482+J484+J486+J488+J490+J492+J494</f>
        <v>319355.27999999991</v>
      </c>
      <c r="K324" s="91">
        <f t="shared" si="177"/>
        <v>15461</v>
      </c>
      <c r="L324" s="89" t="s">
        <v>501</v>
      </c>
      <c r="M324" s="89" t="s">
        <v>501</v>
      </c>
      <c r="N324" s="92" t="s">
        <v>501</v>
      </c>
      <c r="O324" s="93">
        <f>O325+O355+O361+O376+O388+O390+O401+O398+O403+O406+O408+O410+O414+O416+O418+O421+O423+O425+O427+O429+O435+O437+O439+O441+O443+O445+O447+O449+O451+O453+O455+O457+O462+O464+O466+O468+O470+O476+O478+O482+O484+O486+O488+O490+O492+O494</f>
        <v>1428018445.0599999</v>
      </c>
      <c r="P324" s="93">
        <f t="shared" ref="P324:S324" si="178">P325+P355+P361+P376+P388+P390+P401+P398+P403+P406+P408+P410+P414+P416+P418+P421+P423+P425+P427+P429+P435+P437+P439+P441+P443+P445+P447+P449+P451+P453+P455+P457+P462+P464+P466+P468+P470+P476+P478+P482+P484+P486+P488+P490+P492+P494</f>
        <v>0</v>
      </c>
      <c r="Q324" s="93">
        <f t="shared" si="178"/>
        <v>0</v>
      </c>
      <c r="R324" s="93">
        <f t="shared" si="178"/>
        <v>0</v>
      </c>
      <c r="S324" s="93">
        <f t="shared" si="178"/>
        <v>1428018445.0599999</v>
      </c>
      <c r="T324" s="93">
        <f t="shared" si="6"/>
        <v>3634.7491916987274</v>
      </c>
      <c r="U324" s="93">
        <f>MAX(U325:U495)</f>
        <v>24957.11</v>
      </c>
    </row>
    <row r="325" spans="1:21" ht="35.25" x14ac:dyDescent="0.5">
      <c r="B325" s="88" t="s">
        <v>492</v>
      </c>
      <c r="C325" s="94"/>
      <c r="D325" s="89" t="s">
        <v>501</v>
      </c>
      <c r="E325" s="89" t="s">
        <v>501</v>
      </c>
      <c r="F325" s="89" t="s">
        <v>501</v>
      </c>
      <c r="G325" s="89" t="s">
        <v>501</v>
      </c>
      <c r="H325" s="89" t="s">
        <v>501</v>
      </c>
      <c r="I325" s="90">
        <f>SUM(I326:I354)</f>
        <v>130996.80000000003</v>
      </c>
      <c r="J325" s="90">
        <f>SUM(J326:J354)</f>
        <v>107965.54</v>
      </c>
      <c r="K325" s="91">
        <f>SUM(K326:K354)</f>
        <v>5427</v>
      </c>
      <c r="L325" s="89" t="s">
        <v>501</v>
      </c>
      <c r="M325" s="89" t="s">
        <v>501</v>
      </c>
      <c r="N325" s="92" t="s">
        <v>501</v>
      </c>
      <c r="O325" s="93">
        <v>332509168.04000002</v>
      </c>
      <c r="P325" s="93">
        <f>SUM(P326:P354)</f>
        <v>0</v>
      </c>
      <c r="Q325" s="93">
        <f>SUM(Q326:Q354)</f>
        <v>0</v>
      </c>
      <c r="R325" s="93">
        <f>SUM(R326:R354)</f>
        <v>0</v>
      </c>
      <c r="S325" s="93">
        <f>SUM(S326:S354)</f>
        <v>332509168.04000002</v>
      </c>
      <c r="T325" s="93">
        <f t="shared" si="6"/>
        <v>2538.2999282425217</v>
      </c>
      <c r="U325" s="93">
        <f>MAX(U326:U354)</f>
        <v>15760.79</v>
      </c>
    </row>
    <row r="326" spans="1:21" ht="35.25" x14ac:dyDescent="0.5">
      <c r="A326">
        <v>1</v>
      </c>
      <c r="B326" s="95">
        <f>SUBTOTAL(9,$A$326:A326)</f>
        <v>1</v>
      </c>
      <c r="C326" s="97" t="s">
        <v>84</v>
      </c>
      <c r="D326" s="89"/>
      <c r="E326" s="89">
        <v>1973</v>
      </c>
      <c r="F326" s="89" t="s">
        <v>498</v>
      </c>
      <c r="G326" s="89">
        <v>5</v>
      </c>
      <c r="H326" s="89">
        <v>1</v>
      </c>
      <c r="I326" s="90">
        <v>912.4</v>
      </c>
      <c r="J326" s="90">
        <v>550.29999999999995</v>
      </c>
      <c r="K326" s="91">
        <v>21</v>
      </c>
      <c r="L326" s="89" t="s">
        <v>496</v>
      </c>
      <c r="M326" s="89" t="s">
        <v>502</v>
      </c>
      <c r="N326" s="92" t="s">
        <v>519</v>
      </c>
      <c r="O326" s="93">
        <v>2845203.85</v>
      </c>
      <c r="P326" s="93">
        <v>0</v>
      </c>
      <c r="Q326" s="93">
        <v>0</v>
      </c>
      <c r="R326" s="93">
        <v>0</v>
      </c>
      <c r="S326" s="93">
        <f t="shared" si="7"/>
        <v>2845203.85</v>
      </c>
      <c r="T326" s="93">
        <f t="shared" si="6"/>
        <v>3118.3733559842176</v>
      </c>
      <c r="U326" s="93">
        <v>3118.52</v>
      </c>
    </row>
    <row r="327" spans="1:21" ht="35.25" x14ac:dyDescent="0.5">
      <c r="A327">
        <v>1</v>
      </c>
      <c r="B327" s="95">
        <f>SUBTOTAL(9,$A$326:A327)</f>
        <v>2</v>
      </c>
      <c r="C327" s="97" t="s">
        <v>85</v>
      </c>
      <c r="D327" s="89"/>
      <c r="E327" s="89">
        <v>1949</v>
      </c>
      <c r="F327" s="89" t="s">
        <v>498</v>
      </c>
      <c r="G327" s="89">
        <v>2</v>
      </c>
      <c r="H327" s="89">
        <v>2</v>
      </c>
      <c r="I327" s="90">
        <v>940</v>
      </c>
      <c r="J327" s="90">
        <v>872</v>
      </c>
      <c r="K327" s="91">
        <v>31</v>
      </c>
      <c r="L327" s="89" t="s">
        <v>496</v>
      </c>
      <c r="M327" s="89" t="s">
        <v>502</v>
      </c>
      <c r="N327" s="92" t="s">
        <v>519</v>
      </c>
      <c r="O327" s="93">
        <v>10179912.560000001</v>
      </c>
      <c r="P327" s="93">
        <v>0</v>
      </c>
      <c r="Q327" s="93">
        <v>0</v>
      </c>
      <c r="R327" s="93">
        <v>0</v>
      </c>
      <c r="S327" s="93">
        <f t="shared" si="7"/>
        <v>10179912.560000001</v>
      </c>
      <c r="T327" s="93">
        <f t="shared" si="6"/>
        <v>10829.694212765959</v>
      </c>
      <c r="U327" s="93">
        <v>10830.22</v>
      </c>
    </row>
    <row r="328" spans="1:21" ht="35.25" x14ac:dyDescent="0.5">
      <c r="A328">
        <v>1</v>
      </c>
      <c r="B328" s="95">
        <f>SUBTOTAL(9,$A$326:A328)</f>
        <v>3</v>
      </c>
      <c r="C328" s="97" t="s">
        <v>96</v>
      </c>
      <c r="D328" s="89"/>
      <c r="E328" s="89">
        <v>1949</v>
      </c>
      <c r="F328" s="89" t="s">
        <v>498</v>
      </c>
      <c r="G328" s="89">
        <v>2</v>
      </c>
      <c r="H328" s="89">
        <v>2</v>
      </c>
      <c r="I328" s="90">
        <v>875.4</v>
      </c>
      <c r="J328" s="90">
        <v>779.4</v>
      </c>
      <c r="K328" s="91">
        <v>32</v>
      </c>
      <c r="L328" s="89" t="s">
        <v>496</v>
      </c>
      <c r="M328" s="89" t="s">
        <v>502</v>
      </c>
      <c r="N328" s="92" t="s">
        <v>519</v>
      </c>
      <c r="O328" s="93">
        <v>9914029.1199999992</v>
      </c>
      <c r="P328" s="93">
        <v>0</v>
      </c>
      <c r="Q328" s="93">
        <v>0</v>
      </c>
      <c r="R328" s="93">
        <v>0</v>
      </c>
      <c r="S328" s="93">
        <f>O328-P328-Q328-R328</f>
        <v>9914029.1199999992</v>
      </c>
      <c r="T328" s="93">
        <f>O328/I328</f>
        <v>11325.141786611834</v>
      </c>
      <c r="U328" s="93">
        <v>12154.75</v>
      </c>
    </row>
    <row r="329" spans="1:21" ht="35.25" x14ac:dyDescent="0.5">
      <c r="A329">
        <v>1</v>
      </c>
      <c r="B329" s="95">
        <f>SUBTOTAL(9,$A$326:A329)</f>
        <v>4</v>
      </c>
      <c r="C329" s="97" t="s">
        <v>86</v>
      </c>
      <c r="D329" s="89"/>
      <c r="E329" s="89">
        <v>1970</v>
      </c>
      <c r="F329" s="89" t="s">
        <v>498</v>
      </c>
      <c r="G329" s="89">
        <v>9</v>
      </c>
      <c r="H329" s="89">
        <v>1</v>
      </c>
      <c r="I329" s="90">
        <v>2960.8</v>
      </c>
      <c r="J329" s="90">
        <v>2272.1999999999998</v>
      </c>
      <c r="K329" s="91">
        <v>105</v>
      </c>
      <c r="L329" s="89" t="s">
        <v>496</v>
      </c>
      <c r="M329" s="89" t="s">
        <v>502</v>
      </c>
      <c r="N329" s="92" t="s">
        <v>702</v>
      </c>
      <c r="O329" s="93">
        <v>4163085.7199999997</v>
      </c>
      <c r="P329" s="93">
        <v>0</v>
      </c>
      <c r="Q329" s="93">
        <v>0</v>
      </c>
      <c r="R329" s="93">
        <v>0</v>
      </c>
      <c r="S329" s="93">
        <f t="shared" si="7"/>
        <v>4163085.7199999997</v>
      </c>
      <c r="T329" s="93">
        <f t="shared" si="6"/>
        <v>1406.0678600378274</v>
      </c>
      <c r="U329" s="93">
        <v>1406.13</v>
      </c>
    </row>
    <row r="330" spans="1:21" ht="35.25" x14ac:dyDescent="0.5">
      <c r="A330">
        <v>1</v>
      </c>
      <c r="B330" s="95">
        <f>SUBTOTAL(9,$A$326:A330)</f>
        <v>5</v>
      </c>
      <c r="C330" s="97" t="s">
        <v>87</v>
      </c>
      <c r="D330" s="89"/>
      <c r="E330" s="89">
        <v>1982</v>
      </c>
      <c r="F330" s="89" t="s">
        <v>499</v>
      </c>
      <c r="G330" s="89">
        <v>9</v>
      </c>
      <c r="H330" s="89">
        <v>4</v>
      </c>
      <c r="I330" s="90">
        <v>9339.7000000000007</v>
      </c>
      <c r="J330" s="90">
        <v>7732.3</v>
      </c>
      <c r="K330" s="91">
        <v>368</v>
      </c>
      <c r="L330" s="89" t="s">
        <v>496</v>
      </c>
      <c r="M330" s="89" t="s">
        <v>502</v>
      </c>
      <c r="N330" s="92" t="s">
        <v>700</v>
      </c>
      <c r="O330" s="93">
        <v>15519264.18</v>
      </c>
      <c r="P330" s="93">
        <v>0</v>
      </c>
      <c r="Q330" s="93">
        <v>0</v>
      </c>
      <c r="R330" s="93">
        <v>0</v>
      </c>
      <c r="S330" s="93">
        <f t="shared" si="7"/>
        <v>15519264.18</v>
      </c>
      <c r="T330" s="93">
        <f t="shared" si="6"/>
        <v>1661.6448258509372</v>
      </c>
      <c r="U330" s="93">
        <v>1661.73</v>
      </c>
    </row>
    <row r="331" spans="1:21" ht="35.25" x14ac:dyDescent="0.5">
      <c r="A331">
        <v>1</v>
      </c>
      <c r="B331" s="95">
        <f>SUBTOTAL(9,$A$326:A331)</f>
        <v>6</v>
      </c>
      <c r="C331" s="97" t="s">
        <v>88</v>
      </c>
      <c r="D331" s="89"/>
      <c r="E331" s="89">
        <v>1991</v>
      </c>
      <c r="F331" s="89" t="s">
        <v>499</v>
      </c>
      <c r="G331" s="89">
        <v>9</v>
      </c>
      <c r="H331" s="89">
        <v>3</v>
      </c>
      <c r="I331" s="90">
        <v>7671.8</v>
      </c>
      <c r="J331" s="90">
        <v>6295.6</v>
      </c>
      <c r="K331" s="91">
        <v>252</v>
      </c>
      <c r="L331" s="89" t="s">
        <v>496</v>
      </c>
      <c r="M331" s="89" t="s">
        <v>502</v>
      </c>
      <c r="N331" s="92" t="s">
        <v>700</v>
      </c>
      <c r="O331" s="93">
        <v>11966100</v>
      </c>
      <c r="P331" s="93">
        <v>0</v>
      </c>
      <c r="Q331" s="93">
        <v>0</v>
      </c>
      <c r="R331" s="93">
        <v>0</v>
      </c>
      <c r="S331" s="93">
        <f t="shared" si="7"/>
        <v>11966100</v>
      </c>
      <c r="T331" s="93">
        <f t="shared" si="6"/>
        <v>1559.7512969576892</v>
      </c>
      <c r="U331" s="93">
        <v>1795.41</v>
      </c>
    </row>
    <row r="332" spans="1:21" ht="35.25" x14ac:dyDescent="0.5">
      <c r="A332">
        <v>1</v>
      </c>
      <c r="B332" s="95">
        <f>SUBTOTAL(9,$A$326:A332)</f>
        <v>7</v>
      </c>
      <c r="C332" s="97" t="s">
        <v>89</v>
      </c>
      <c r="D332" s="89"/>
      <c r="E332" s="89">
        <v>1994</v>
      </c>
      <c r="F332" s="89" t="s">
        <v>498</v>
      </c>
      <c r="G332" s="89">
        <v>9</v>
      </c>
      <c r="H332" s="89">
        <v>6</v>
      </c>
      <c r="I332" s="90">
        <v>11085.8</v>
      </c>
      <c r="J332" s="90">
        <v>9319.2999999999993</v>
      </c>
      <c r="K332" s="91">
        <v>444</v>
      </c>
      <c r="L332" s="89" t="s">
        <v>496</v>
      </c>
      <c r="M332" s="89" t="s">
        <v>502</v>
      </c>
      <c r="N332" s="92" t="s">
        <v>695</v>
      </c>
      <c r="O332" s="93">
        <v>4163085.7199999997</v>
      </c>
      <c r="P332" s="93">
        <v>0</v>
      </c>
      <c r="Q332" s="93">
        <v>0</v>
      </c>
      <c r="R332" s="93">
        <v>0</v>
      </c>
      <c r="S332" s="93">
        <f t="shared" si="7"/>
        <v>4163085.7199999997</v>
      </c>
      <c r="T332" s="93">
        <f t="shared" si="6"/>
        <v>375.53317938263365</v>
      </c>
      <c r="U332" s="93">
        <v>375.55</v>
      </c>
    </row>
    <row r="333" spans="1:21" ht="35.25" x14ac:dyDescent="0.5">
      <c r="A333">
        <v>1</v>
      </c>
      <c r="B333" s="95">
        <f>SUBTOTAL(9,$A$326:A333)</f>
        <v>8</v>
      </c>
      <c r="C333" s="97" t="s">
        <v>90</v>
      </c>
      <c r="D333" s="89"/>
      <c r="E333" s="89">
        <v>1979</v>
      </c>
      <c r="F333" s="89" t="s">
        <v>498</v>
      </c>
      <c r="G333" s="89">
        <v>5</v>
      </c>
      <c r="H333" s="89">
        <v>12</v>
      </c>
      <c r="I333" s="90">
        <v>14458.6</v>
      </c>
      <c r="J333" s="90">
        <v>10705.28</v>
      </c>
      <c r="K333" s="91">
        <v>470</v>
      </c>
      <c r="L333" s="89" t="s">
        <v>496</v>
      </c>
      <c r="M333" s="89" t="s">
        <v>502</v>
      </c>
      <c r="N333" s="92" t="s">
        <v>699</v>
      </c>
      <c r="O333" s="93">
        <v>30431300</v>
      </c>
      <c r="P333" s="93">
        <v>0</v>
      </c>
      <c r="Q333" s="93">
        <v>0</v>
      </c>
      <c r="R333" s="93">
        <v>0</v>
      </c>
      <c r="S333" s="93">
        <f t="shared" si="7"/>
        <v>30431300</v>
      </c>
      <c r="T333" s="93">
        <f t="shared" si="6"/>
        <v>2104.7196824035523</v>
      </c>
      <c r="U333" s="93">
        <v>2370.15</v>
      </c>
    </row>
    <row r="334" spans="1:21" ht="35.25" x14ac:dyDescent="0.5">
      <c r="A334">
        <v>1</v>
      </c>
      <c r="B334" s="95">
        <f>SUBTOTAL(9,$A$326:A334)</f>
        <v>9</v>
      </c>
      <c r="C334" s="97" t="s">
        <v>91</v>
      </c>
      <c r="D334" s="89"/>
      <c r="E334" s="89">
        <v>1966</v>
      </c>
      <c r="F334" s="89" t="s">
        <v>498</v>
      </c>
      <c r="G334" s="89">
        <v>5</v>
      </c>
      <c r="H334" s="89">
        <v>4</v>
      </c>
      <c r="I334" s="90">
        <v>3844.8</v>
      </c>
      <c r="J334" s="90">
        <v>3145.8</v>
      </c>
      <c r="K334" s="91">
        <v>190</v>
      </c>
      <c r="L334" s="89" t="s">
        <v>496</v>
      </c>
      <c r="M334" s="89" t="s">
        <v>502</v>
      </c>
      <c r="N334" s="92" t="s">
        <v>695</v>
      </c>
      <c r="O334" s="93">
        <v>14280629.119999999</v>
      </c>
      <c r="P334" s="93">
        <v>0</v>
      </c>
      <c r="Q334" s="93">
        <v>0</v>
      </c>
      <c r="R334" s="93">
        <v>0</v>
      </c>
      <c r="S334" s="93">
        <f t="shared" si="7"/>
        <v>14280629.119999999</v>
      </c>
      <c r="T334" s="93">
        <f t="shared" si="6"/>
        <v>3714.2709945900951</v>
      </c>
      <c r="U334" s="93">
        <v>3784.34</v>
      </c>
    </row>
    <row r="335" spans="1:21" ht="35.25" x14ac:dyDescent="0.5">
      <c r="A335">
        <v>1</v>
      </c>
      <c r="B335" s="95">
        <f>SUBTOTAL(9,$A$326:A335)</f>
        <v>10</v>
      </c>
      <c r="C335" s="97" t="s">
        <v>92</v>
      </c>
      <c r="D335" s="89"/>
      <c r="E335" s="89">
        <v>1974</v>
      </c>
      <c r="F335" s="89" t="s">
        <v>498</v>
      </c>
      <c r="G335" s="89">
        <v>2</v>
      </c>
      <c r="H335" s="89">
        <v>2</v>
      </c>
      <c r="I335" s="90">
        <v>796.8</v>
      </c>
      <c r="J335" s="90">
        <v>736.7</v>
      </c>
      <c r="K335" s="91">
        <v>66</v>
      </c>
      <c r="L335" s="89" t="s">
        <v>496</v>
      </c>
      <c r="M335" s="89" t="s">
        <v>502</v>
      </c>
      <c r="N335" s="92" t="s">
        <v>704</v>
      </c>
      <c r="O335" s="93">
        <v>8504911.4100000001</v>
      </c>
      <c r="P335" s="93">
        <v>0</v>
      </c>
      <c r="Q335" s="93">
        <v>0</v>
      </c>
      <c r="R335" s="93">
        <v>0</v>
      </c>
      <c r="S335" s="93">
        <f t="shared" si="7"/>
        <v>8504911.4100000001</v>
      </c>
      <c r="T335" s="93">
        <f t="shared" si="6"/>
        <v>10673.834600903616</v>
      </c>
      <c r="U335" s="93">
        <v>10875.18</v>
      </c>
    </row>
    <row r="336" spans="1:21" ht="35.25" x14ac:dyDescent="0.5">
      <c r="A336">
        <v>1</v>
      </c>
      <c r="B336" s="95">
        <f>SUBTOTAL(9,$A$326:A336)</f>
        <v>11</v>
      </c>
      <c r="C336" s="97" t="s">
        <v>93</v>
      </c>
      <c r="D336" s="89"/>
      <c r="E336" s="89">
        <v>1980</v>
      </c>
      <c r="F336" s="89" t="s">
        <v>498</v>
      </c>
      <c r="G336" s="89">
        <v>4</v>
      </c>
      <c r="H336" s="89" t="s">
        <v>391</v>
      </c>
      <c r="I336" s="90">
        <v>867.5</v>
      </c>
      <c r="J336" s="90">
        <v>765.5</v>
      </c>
      <c r="K336" s="91">
        <v>45</v>
      </c>
      <c r="L336" s="89" t="s">
        <v>496</v>
      </c>
      <c r="M336" s="89" t="s">
        <v>502</v>
      </c>
      <c r="N336" s="92" t="s">
        <v>704</v>
      </c>
      <c r="O336" s="93">
        <v>4747522.0799999991</v>
      </c>
      <c r="P336" s="93">
        <v>0</v>
      </c>
      <c r="Q336" s="93">
        <v>0</v>
      </c>
      <c r="R336" s="93">
        <v>0</v>
      </c>
      <c r="S336" s="93">
        <f t="shared" si="7"/>
        <v>4747522.0799999991</v>
      </c>
      <c r="T336" s="93">
        <f t="shared" si="6"/>
        <v>5472.6479308357339</v>
      </c>
      <c r="U336" s="93">
        <v>5575.88</v>
      </c>
    </row>
    <row r="337" spans="1:21" ht="35.25" x14ac:dyDescent="0.5">
      <c r="A337">
        <v>1</v>
      </c>
      <c r="B337" s="95">
        <f>SUBTOTAL(9,$A$326:A337)</f>
        <v>12</v>
      </c>
      <c r="C337" s="97" t="s">
        <v>94</v>
      </c>
      <c r="D337" s="89"/>
      <c r="E337" s="89">
        <v>1970</v>
      </c>
      <c r="F337" s="89" t="s">
        <v>498</v>
      </c>
      <c r="G337" s="89">
        <v>9</v>
      </c>
      <c r="H337" s="89">
        <v>1</v>
      </c>
      <c r="I337" s="90">
        <v>2980.5</v>
      </c>
      <c r="J337" s="90">
        <v>2268.1</v>
      </c>
      <c r="K337" s="91">
        <v>140</v>
      </c>
      <c r="L337" s="89" t="s">
        <v>496</v>
      </c>
      <c r="M337" s="89" t="s">
        <v>502</v>
      </c>
      <c r="N337" s="92" t="s">
        <v>706</v>
      </c>
      <c r="O337" s="93">
        <v>4163085.7199999997</v>
      </c>
      <c r="P337" s="93">
        <v>0</v>
      </c>
      <c r="Q337" s="93">
        <v>0</v>
      </c>
      <c r="R337" s="93">
        <v>0</v>
      </c>
      <c r="S337" s="93">
        <f t="shared" si="7"/>
        <v>4163085.7199999997</v>
      </c>
      <c r="T337" s="93">
        <f t="shared" si="6"/>
        <v>1396.7742727730247</v>
      </c>
      <c r="U337" s="93">
        <v>1396.84</v>
      </c>
    </row>
    <row r="338" spans="1:21" ht="35.25" x14ac:dyDescent="0.5">
      <c r="A338">
        <v>1</v>
      </c>
      <c r="B338" s="95">
        <f>SUBTOTAL(9,$A$326:A338)</f>
        <v>13</v>
      </c>
      <c r="C338" s="97" t="s">
        <v>95</v>
      </c>
      <c r="D338" s="89"/>
      <c r="E338" s="89">
        <v>1986</v>
      </c>
      <c r="F338" s="89" t="s">
        <v>498</v>
      </c>
      <c r="G338" s="89">
        <v>5</v>
      </c>
      <c r="H338" s="89">
        <v>3</v>
      </c>
      <c r="I338" s="90">
        <v>3458.6</v>
      </c>
      <c r="J338" s="90">
        <v>3220.2</v>
      </c>
      <c r="K338" s="91">
        <v>153</v>
      </c>
      <c r="L338" s="89" t="s">
        <v>496</v>
      </c>
      <c r="M338" s="89" t="s">
        <v>502</v>
      </c>
      <c r="N338" s="92" t="s">
        <v>704</v>
      </c>
      <c r="O338" s="93">
        <v>12219407.199999999</v>
      </c>
      <c r="P338" s="93">
        <v>0</v>
      </c>
      <c r="Q338" s="93">
        <v>0</v>
      </c>
      <c r="R338" s="93">
        <v>0</v>
      </c>
      <c r="S338" s="93">
        <f t="shared" si="7"/>
        <v>12219407.199999999</v>
      </c>
      <c r="T338" s="93">
        <f t="shared" si="6"/>
        <v>3533.050135893136</v>
      </c>
      <c r="U338" s="93">
        <v>4113.42</v>
      </c>
    </row>
    <row r="339" spans="1:21" ht="35.25" x14ac:dyDescent="0.5">
      <c r="A339">
        <v>1</v>
      </c>
      <c r="B339" s="95">
        <f>SUBTOTAL(9,$A$326:A339)</f>
        <v>14</v>
      </c>
      <c r="C339" s="97" t="s">
        <v>97</v>
      </c>
      <c r="D339" s="89"/>
      <c r="E339" s="89">
        <v>1993</v>
      </c>
      <c r="F339" s="89" t="s">
        <v>498</v>
      </c>
      <c r="G339" s="89">
        <v>5</v>
      </c>
      <c r="H339" s="89">
        <v>9</v>
      </c>
      <c r="I339" s="90">
        <v>14780.2</v>
      </c>
      <c r="J339" s="90">
        <v>12472.3</v>
      </c>
      <c r="K339" s="91">
        <v>478</v>
      </c>
      <c r="L339" s="89" t="s">
        <v>496</v>
      </c>
      <c r="M339" s="89" t="s">
        <v>502</v>
      </c>
      <c r="N339" s="92" t="s">
        <v>695</v>
      </c>
      <c r="O339" s="93">
        <v>4228644.46</v>
      </c>
      <c r="P339" s="93">
        <v>0</v>
      </c>
      <c r="Q339" s="93">
        <v>0</v>
      </c>
      <c r="R339" s="93">
        <v>0</v>
      </c>
      <c r="S339" s="93">
        <f t="shared" ref="S339:S375" si="179">O339-P339-Q339-R339</f>
        <v>4228644.46</v>
      </c>
      <c r="T339" s="93">
        <f t="shared" ref="T339:T375" si="180">O339/I339</f>
        <v>286.10197832235013</v>
      </c>
      <c r="U339" s="93">
        <v>286.12</v>
      </c>
    </row>
    <row r="340" spans="1:21" ht="35.25" x14ac:dyDescent="0.5">
      <c r="A340">
        <v>1</v>
      </c>
      <c r="B340" s="95">
        <f>SUBTOTAL(9,$A$326:A340)</f>
        <v>15</v>
      </c>
      <c r="C340" s="97" t="s">
        <v>98</v>
      </c>
      <c r="D340" s="89"/>
      <c r="E340" s="89">
        <v>1961</v>
      </c>
      <c r="F340" s="89" t="s">
        <v>498</v>
      </c>
      <c r="G340" s="89">
        <v>4</v>
      </c>
      <c r="H340" s="89">
        <v>3</v>
      </c>
      <c r="I340" s="90">
        <v>2885.3</v>
      </c>
      <c r="J340" s="90">
        <v>2012.3</v>
      </c>
      <c r="K340" s="91">
        <v>125</v>
      </c>
      <c r="L340" s="89" t="s">
        <v>496</v>
      </c>
      <c r="M340" s="89" t="s">
        <v>502</v>
      </c>
      <c r="N340" s="92" t="s">
        <v>695</v>
      </c>
      <c r="O340" s="93">
        <v>11589525.949999999</v>
      </c>
      <c r="P340" s="93">
        <v>0</v>
      </c>
      <c r="Q340" s="93">
        <v>0</v>
      </c>
      <c r="R340" s="93">
        <v>0</v>
      </c>
      <c r="S340" s="93">
        <f t="shared" si="179"/>
        <v>11589525.949999999</v>
      </c>
      <c r="T340" s="93">
        <f t="shared" si="180"/>
        <v>4016.7490208990394</v>
      </c>
      <c r="U340" s="93">
        <v>4092.52</v>
      </c>
    </row>
    <row r="341" spans="1:21" ht="35.25" x14ac:dyDescent="0.5">
      <c r="A341">
        <v>1</v>
      </c>
      <c r="B341" s="95">
        <f>SUBTOTAL(9,$A$326:A341)</f>
        <v>16</v>
      </c>
      <c r="C341" s="97" t="s">
        <v>99</v>
      </c>
      <c r="D341" s="89"/>
      <c r="E341" s="89">
        <v>1959</v>
      </c>
      <c r="F341" s="89" t="s">
        <v>498</v>
      </c>
      <c r="G341" s="89">
        <v>3</v>
      </c>
      <c r="H341" s="89">
        <v>3</v>
      </c>
      <c r="I341" s="90">
        <v>1812.5</v>
      </c>
      <c r="J341" s="90">
        <v>1681.3</v>
      </c>
      <c r="K341" s="91">
        <v>59</v>
      </c>
      <c r="L341" s="89" t="s">
        <v>496</v>
      </c>
      <c r="M341" s="89" t="s">
        <v>502</v>
      </c>
      <c r="N341" s="92" t="s">
        <v>691</v>
      </c>
      <c r="O341" s="93">
        <v>22308077.829999998</v>
      </c>
      <c r="P341" s="93">
        <v>0</v>
      </c>
      <c r="Q341" s="93">
        <v>0</v>
      </c>
      <c r="R341" s="93">
        <v>0</v>
      </c>
      <c r="S341" s="93">
        <f t="shared" si="179"/>
        <v>22308077.829999998</v>
      </c>
      <c r="T341" s="93">
        <f t="shared" si="180"/>
        <v>12307.905009655171</v>
      </c>
      <c r="U341" s="93">
        <v>12308.51</v>
      </c>
    </row>
    <row r="342" spans="1:21" ht="35.25" x14ac:dyDescent="0.5">
      <c r="A342">
        <v>1</v>
      </c>
      <c r="B342" s="95">
        <f>SUBTOTAL(9,$A$326:A342)</f>
        <v>17</v>
      </c>
      <c r="C342" s="97" t="s">
        <v>100</v>
      </c>
      <c r="D342" s="89"/>
      <c r="E342" s="89">
        <v>1960</v>
      </c>
      <c r="F342" s="89" t="s">
        <v>498</v>
      </c>
      <c r="G342" s="89">
        <v>5</v>
      </c>
      <c r="H342" s="89">
        <v>4</v>
      </c>
      <c r="I342" s="90">
        <v>4103.3</v>
      </c>
      <c r="J342" s="90">
        <v>3194</v>
      </c>
      <c r="K342" s="91">
        <v>142</v>
      </c>
      <c r="L342" s="89" t="s">
        <v>496</v>
      </c>
      <c r="M342" s="89" t="s">
        <v>502</v>
      </c>
      <c r="N342" s="92" t="s">
        <v>690</v>
      </c>
      <c r="O342" s="93">
        <v>22070732.829999998</v>
      </c>
      <c r="P342" s="93">
        <v>0</v>
      </c>
      <c r="Q342" s="93">
        <v>0</v>
      </c>
      <c r="R342" s="93">
        <v>0</v>
      </c>
      <c r="S342" s="93">
        <f t="shared" si="179"/>
        <v>22070732.829999998</v>
      </c>
      <c r="T342" s="93">
        <f t="shared" si="180"/>
        <v>5378.7763093120166</v>
      </c>
      <c r="U342" s="93">
        <v>5803.15</v>
      </c>
    </row>
    <row r="343" spans="1:21" ht="35.25" x14ac:dyDescent="0.5">
      <c r="A343">
        <v>1</v>
      </c>
      <c r="B343" s="95">
        <f>SUBTOTAL(9,$A$326:A343)</f>
        <v>18</v>
      </c>
      <c r="C343" s="97" t="s">
        <v>101</v>
      </c>
      <c r="D343" s="89"/>
      <c r="E343" s="89">
        <v>1987</v>
      </c>
      <c r="F343" s="89" t="s">
        <v>499</v>
      </c>
      <c r="G343" s="89">
        <v>9</v>
      </c>
      <c r="H343" s="89">
        <v>6</v>
      </c>
      <c r="I343" s="90">
        <v>12823.6</v>
      </c>
      <c r="J343" s="90">
        <v>11362.5</v>
      </c>
      <c r="K343" s="91">
        <v>636</v>
      </c>
      <c r="L343" s="89" t="s">
        <v>496</v>
      </c>
      <c r="M343" s="89" t="s">
        <v>502</v>
      </c>
      <c r="N343" s="92" t="s">
        <v>695</v>
      </c>
      <c r="O343" s="93">
        <v>23860864.310000002</v>
      </c>
      <c r="P343" s="93">
        <v>0</v>
      </c>
      <c r="Q343" s="93">
        <v>0</v>
      </c>
      <c r="R343" s="93">
        <v>0</v>
      </c>
      <c r="S343" s="93">
        <f t="shared" si="179"/>
        <v>23860864.310000002</v>
      </c>
      <c r="T343" s="93">
        <f t="shared" si="180"/>
        <v>1860.6993597741666</v>
      </c>
      <c r="U343" s="93">
        <v>1860.79</v>
      </c>
    </row>
    <row r="344" spans="1:21" ht="35.25" x14ac:dyDescent="0.5">
      <c r="A344">
        <v>1</v>
      </c>
      <c r="B344" s="95">
        <f>SUBTOTAL(9,$A$326:A344)</f>
        <v>19</v>
      </c>
      <c r="C344" s="97" t="s">
        <v>102</v>
      </c>
      <c r="D344" s="89"/>
      <c r="E344" s="89">
        <v>1969</v>
      </c>
      <c r="F344" s="89" t="s">
        <v>498</v>
      </c>
      <c r="G344" s="89">
        <v>5</v>
      </c>
      <c r="H344" s="89">
        <v>1</v>
      </c>
      <c r="I344" s="90">
        <v>2168.6</v>
      </c>
      <c r="J344" s="90">
        <v>1315.6</v>
      </c>
      <c r="K344" s="91">
        <v>157</v>
      </c>
      <c r="L344" s="89" t="s">
        <v>496</v>
      </c>
      <c r="M344" s="89" t="s">
        <v>502</v>
      </c>
      <c r="N344" s="92" t="s">
        <v>690</v>
      </c>
      <c r="O344" s="93">
        <v>8703714.9299999997</v>
      </c>
      <c r="P344" s="93">
        <v>0</v>
      </c>
      <c r="Q344" s="93">
        <v>0</v>
      </c>
      <c r="R344" s="93">
        <v>0</v>
      </c>
      <c r="S344" s="93">
        <f t="shared" si="179"/>
        <v>8703714.9299999997</v>
      </c>
      <c r="T344" s="93">
        <f t="shared" si="180"/>
        <v>4013.5179055611916</v>
      </c>
      <c r="U344" s="93">
        <v>4472.9399999999996</v>
      </c>
    </row>
    <row r="345" spans="1:21" ht="35.25" x14ac:dyDescent="0.5">
      <c r="A345">
        <v>1</v>
      </c>
      <c r="B345" s="95">
        <f>SUBTOTAL(9,$A$326:A345)</f>
        <v>20</v>
      </c>
      <c r="C345" s="97" t="s">
        <v>103</v>
      </c>
      <c r="D345" s="89"/>
      <c r="E345" s="89">
        <v>1989</v>
      </c>
      <c r="F345" s="89" t="s">
        <v>499</v>
      </c>
      <c r="G345" s="89">
        <v>9</v>
      </c>
      <c r="H345" s="89">
        <v>2</v>
      </c>
      <c r="I345" s="90">
        <v>4302.5</v>
      </c>
      <c r="J345" s="90">
        <v>3827.7</v>
      </c>
      <c r="K345" s="91">
        <v>187</v>
      </c>
      <c r="L345" s="89" t="s">
        <v>496</v>
      </c>
      <c r="M345" s="89" t="s">
        <v>502</v>
      </c>
      <c r="N345" s="92" t="s">
        <v>695</v>
      </c>
      <c r="O345" s="93">
        <v>7620148.7599999998</v>
      </c>
      <c r="P345" s="93">
        <v>0</v>
      </c>
      <c r="Q345" s="93">
        <v>0</v>
      </c>
      <c r="R345" s="93">
        <v>0</v>
      </c>
      <c r="S345" s="93">
        <f t="shared" si="179"/>
        <v>7620148.7599999998</v>
      </c>
      <c r="T345" s="93">
        <f t="shared" si="180"/>
        <v>1771.0979105171411</v>
      </c>
      <c r="U345" s="93">
        <v>1804.51</v>
      </c>
    </row>
    <row r="346" spans="1:21" ht="35.25" x14ac:dyDescent="0.5">
      <c r="A346">
        <v>1</v>
      </c>
      <c r="B346" s="95">
        <f>SUBTOTAL(9,$A$326:A346)</f>
        <v>21</v>
      </c>
      <c r="C346" s="97" t="s">
        <v>104</v>
      </c>
      <c r="D346" s="89"/>
      <c r="E346" s="89">
        <v>1963</v>
      </c>
      <c r="F346" s="89" t="s">
        <v>499</v>
      </c>
      <c r="G346" s="89">
        <v>5</v>
      </c>
      <c r="H346" s="89">
        <v>4</v>
      </c>
      <c r="I346" s="90">
        <v>3881.3</v>
      </c>
      <c r="J346" s="90">
        <v>3552.1</v>
      </c>
      <c r="K346" s="91">
        <v>208</v>
      </c>
      <c r="L346" s="89" t="s">
        <v>496</v>
      </c>
      <c r="M346" s="89" t="s">
        <v>502</v>
      </c>
      <c r="N346" s="92" t="s">
        <v>702</v>
      </c>
      <c r="O346" s="93">
        <v>13126711.630000001</v>
      </c>
      <c r="P346" s="93">
        <v>0</v>
      </c>
      <c r="Q346" s="93">
        <v>0</v>
      </c>
      <c r="R346" s="93">
        <v>0</v>
      </c>
      <c r="S346" s="93">
        <f t="shared" si="179"/>
        <v>13126711.630000001</v>
      </c>
      <c r="T346" s="93">
        <f t="shared" si="180"/>
        <v>3382.0399428026694</v>
      </c>
      <c r="U346" s="93">
        <v>3382.2</v>
      </c>
    </row>
    <row r="347" spans="1:21" ht="35.25" x14ac:dyDescent="0.5">
      <c r="A347">
        <v>1</v>
      </c>
      <c r="B347" s="95">
        <f>SUBTOTAL(9,$A$326:A347)</f>
        <v>22</v>
      </c>
      <c r="C347" s="97" t="s">
        <v>105</v>
      </c>
      <c r="D347" s="89"/>
      <c r="E347" s="89">
        <v>1969</v>
      </c>
      <c r="F347" s="89" t="s">
        <v>498</v>
      </c>
      <c r="G347" s="89">
        <v>9</v>
      </c>
      <c r="H347" s="89">
        <v>1</v>
      </c>
      <c r="I347" s="90">
        <v>2300.1</v>
      </c>
      <c r="J347" s="90">
        <v>2294.1999999999998</v>
      </c>
      <c r="K347" s="91">
        <v>140</v>
      </c>
      <c r="L347" s="89" t="s">
        <v>496</v>
      </c>
      <c r="M347" s="89" t="s">
        <v>502</v>
      </c>
      <c r="N347" s="92" t="s">
        <v>702</v>
      </c>
      <c r="O347" s="93">
        <v>4163085.7199999997</v>
      </c>
      <c r="P347" s="93">
        <v>0</v>
      </c>
      <c r="Q347" s="93">
        <v>0</v>
      </c>
      <c r="R347" s="93">
        <v>0</v>
      </c>
      <c r="S347" s="93">
        <f t="shared" si="179"/>
        <v>4163085.7199999997</v>
      </c>
      <c r="T347" s="93">
        <f t="shared" si="180"/>
        <v>1809.9585757140994</v>
      </c>
      <c r="U347" s="93">
        <v>1810.04</v>
      </c>
    </row>
    <row r="348" spans="1:21" ht="35.25" x14ac:dyDescent="0.5">
      <c r="A348">
        <v>1</v>
      </c>
      <c r="B348" s="95">
        <f>SUBTOTAL(9,$A$326:A348)</f>
        <v>23</v>
      </c>
      <c r="C348" s="97" t="s">
        <v>106</v>
      </c>
      <c r="D348" s="89"/>
      <c r="E348" s="89">
        <v>1956</v>
      </c>
      <c r="F348" s="89" t="s">
        <v>498</v>
      </c>
      <c r="G348" s="89">
        <v>2</v>
      </c>
      <c r="H348" s="89">
        <v>1</v>
      </c>
      <c r="I348" s="90">
        <v>432.9</v>
      </c>
      <c r="J348" s="90">
        <v>383</v>
      </c>
      <c r="K348" s="91">
        <v>21</v>
      </c>
      <c r="L348" s="89" t="s">
        <v>496</v>
      </c>
      <c r="M348" s="89" t="s">
        <v>502</v>
      </c>
      <c r="N348" s="92" t="s">
        <v>519</v>
      </c>
      <c r="O348" s="93">
        <v>6822519.6299999999</v>
      </c>
      <c r="P348" s="93">
        <v>0</v>
      </c>
      <c r="Q348" s="93">
        <v>0</v>
      </c>
      <c r="R348" s="93">
        <v>0</v>
      </c>
      <c r="S348" s="93">
        <f t="shared" si="179"/>
        <v>6822519.6299999999</v>
      </c>
      <c r="T348" s="93">
        <f t="shared" si="180"/>
        <v>15760.036105336107</v>
      </c>
      <c r="U348" s="93">
        <v>15760.79</v>
      </c>
    </row>
    <row r="349" spans="1:21" ht="35.25" x14ac:dyDescent="0.5">
      <c r="A349">
        <v>1</v>
      </c>
      <c r="B349" s="95">
        <f>SUBTOTAL(9,$A$326:A349)</f>
        <v>24</v>
      </c>
      <c r="C349" s="97" t="s">
        <v>107</v>
      </c>
      <c r="D349" s="89"/>
      <c r="E349" s="89">
        <v>1973</v>
      </c>
      <c r="F349" s="89" t="s">
        <v>498</v>
      </c>
      <c r="G349" s="89">
        <v>5</v>
      </c>
      <c r="H349" s="89">
        <v>6</v>
      </c>
      <c r="I349" s="90">
        <v>5300</v>
      </c>
      <c r="J349" s="90">
        <v>4737.7</v>
      </c>
      <c r="K349" s="91">
        <v>244</v>
      </c>
      <c r="L349" s="89" t="s">
        <v>496</v>
      </c>
      <c r="M349" s="89" t="s">
        <v>502</v>
      </c>
      <c r="N349" s="92" t="s">
        <v>700</v>
      </c>
      <c r="O349" s="93">
        <v>18105806.390000001</v>
      </c>
      <c r="P349" s="93">
        <v>0</v>
      </c>
      <c r="Q349" s="93">
        <v>0</v>
      </c>
      <c r="R349" s="93">
        <v>0</v>
      </c>
      <c r="S349" s="93">
        <f t="shared" si="179"/>
        <v>18105806.390000001</v>
      </c>
      <c r="T349" s="93">
        <f t="shared" si="180"/>
        <v>3416.1898849056606</v>
      </c>
      <c r="U349" s="93">
        <v>3416.36</v>
      </c>
    </row>
    <row r="350" spans="1:21" ht="35.25" x14ac:dyDescent="0.5">
      <c r="A350">
        <v>1</v>
      </c>
      <c r="B350" s="95">
        <f>SUBTOTAL(9,$A$326:A350)</f>
        <v>25</v>
      </c>
      <c r="C350" s="97" t="s">
        <v>108</v>
      </c>
      <c r="D350" s="89"/>
      <c r="E350" s="89">
        <v>1988</v>
      </c>
      <c r="F350" s="89" t="s">
        <v>498</v>
      </c>
      <c r="G350" s="89">
        <v>9</v>
      </c>
      <c r="H350" s="89">
        <v>3</v>
      </c>
      <c r="I350" s="90">
        <v>7536</v>
      </c>
      <c r="J350" s="90">
        <v>5697</v>
      </c>
      <c r="K350" s="91">
        <v>248</v>
      </c>
      <c r="L350" s="89" t="s">
        <v>496</v>
      </c>
      <c r="M350" s="89" t="s">
        <v>502</v>
      </c>
      <c r="N350" s="92" t="s">
        <v>708</v>
      </c>
      <c r="O350" s="93">
        <v>16051700</v>
      </c>
      <c r="P350" s="93">
        <v>0</v>
      </c>
      <c r="Q350" s="93">
        <v>0</v>
      </c>
      <c r="R350" s="93">
        <v>0</v>
      </c>
      <c r="S350" s="93">
        <f t="shared" si="179"/>
        <v>16051700</v>
      </c>
      <c r="T350" s="93">
        <f t="shared" si="180"/>
        <v>2130.0026539278133</v>
      </c>
      <c r="U350" s="93">
        <v>2378.67</v>
      </c>
    </row>
    <row r="351" spans="1:21" ht="35.25" x14ac:dyDescent="0.5">
      <c r="A351">
        <v>1</v>
      </c>
      <c r="B351" s="95">
        <f>SUBTOTAL(9,$A$326:A351)</f>
        <v>26</v>
      </c>
      <c r="C351" s="97" t="s">
        <v>109</v>
      </c>
      <c r="D351" s="89"/>
      <c r="E351" s="89">
        <v>1947</v>
      </c>
      <c r="F351" s="89" t="s">
        <v>498</v>
      </c>
      <c r="G351" s="89">
        <v>4</v>
      </c>
      <c r="H351" s="89">
        <v>2</v>
      </c>
      <c r="I351" s="90">
        <v>2381.3000000000002</v>
      </c>
      <c r="J351" s="90">
        <v>2099.9</v>
      </c>
      <c r="K351" s="91">
        <v>145</v>
      </c>
      <c r="L351" s="89" t="s">
        <v>496</v>
      </c>
      <c r="M351" s="89" t="s">
        <v>502</v>
      </c>
      <c r="N351" s="92" t="s">
        <v>691</v>
      </c>
      <c r="O351" s="93">
        <v>11462586.619999999</v>
      </c>
      <c r="P351" s="93">
        <v>0</v>
      </c>
      <c r="Q351" s="93">
        <v>0</v>
      </c>
      <c r="R351" s="93">
        <v>0</v>
      </c>
      <c r="S351" s="93">
        <f t="shared" si="179"/>
        <v>11462586.619999999</v>
      </c>
      <c r="T351" s="93">
        <f t="shared" si="180"/>
        <v>4813.583597194809</v>
      </c>
      <c r="U351" s="93">
        <v>4904.3900000000003</v>
      </c>
    </row>
    <row r="352" spans="1:21" ht="35.25" x14ac:dyDescent="0.5">
      <c r="A352">
        <v>1</v>
      </c>
      <c r="B352" s="95">
        <f>SUBTOTAL(9,$A$326:A352)</f>
        <v>27</v>
      </c>
      <c r="C352" s="97" t="s">
        <v>110</v>
      </c>
      <c r="D352" s="89"/>
      <c r="E352" s="89">
        <v>1977</v>
      </c>
      <c r="F352" s="89" t="s">
        <v>498</v>
      </c>
      <c r="G352" s="89">
        <v>2</v>
      </c>
      <c r="H352" s="89">
        <v>2</v>
      </c>
      <c r="I352" s="90">
        <v>782</v>
      </c>
      <c r="J352" s="90">
        <v>448.2</v>
      </c>
      <c r="K352" s="91">
        <v>37</v>
      </c>
      <c r="L352" s="89" t="s">
        <v>496</v>
      </c>
      <c r="M352" s="89" t="s">
        <v>502</v>
      </c>
      <c r="N352" s="92" t="s">
        <v>707</v>
      </c>
      <c r="O352" s="93">
        <v>8504911.3800000008</v>
      </c>
      <c r="P352" s="93">
        <v>0</v>
      </c>
      <c r="Q352" s="93">
        <v>0</v>
      </c>
      <c r="R352" s="93">
        <v>0</v>
      </c>
      <c r="S352" s="93">
        <f t="shared" si="179"/>
        <v>8504911.3800000008</v>
      </c>
      <c r="T352" s="93">
        <f t="shared" si="180"/>
        <v>10875.845754475704</v>
      </c>
      <c r="U352" s="93">
        <v>11081</v>
      </c>
    </row>
    <row r="353" spans="1:21" ht="35.25" x14ac:dyDescent="0.5">
      <c r="A353">
        <v>1</v>
      </c>
      <c r="B353" s="95">
        <f>SUBTOTAL(9,$A$326:A353)</f>
        <v>28</v>
      </c>
      <c r="C353" s="97" t="s">
        <v>111</v>
      </c>
      <c r="D353" s="89"/>
      <c r="E353" s="89">
        <v>1964</v>
      </c>
      <c r="F353" s="89" t="s">
        <v>498</v>
      </c>
      <c r="G353" s="89">
        <v>3</v>
      </c>
      <c r="H353" s="89">
        <v>1</v>
      </c>
      <c r="I353" s="90">
        <v>902.1</v>
      </c>
      <c r="J353" s="90">
        <v>830.3</v>
      </c>
      <c r="K353" s="91">
        <v>62</v>
      </c>
      <c r="L353" s="89" t="s">
        <v>496</v>
      </c>
      <c r="M353" s="89" t="s">
        <v>502</v>
      </c>
      <c r="N353" s="92" t="s">
        <v>690</v>
      </c>
      <c r="O353" s="93">
        <v>6473890.1600000001</v>
      </c>
      <c r="P353" s="93">
        <v>0</v>
      </c>
      <c r="Q353" s="93">
        <v>0</v>
      </c>
      <c r="R353" s="93">
        <v>0</v>
      </c>
      <c r="S353" s="93">
        <f t="shared" si="179"/>
        <v>6473890.1600000001</v>
      </c>
      <c r="T353" s="93">
        <f t="shared" si="180"/>
        <v>7176.466201086354</v>
      </c>
      <c r="U353" s="93">
        <v>7311.84</v>
      </c>
    </row>
    <row r="354" spans="1:21" ht="35.25" x14ac:dyDescent="0.5">
      <c r="A354">
        <v>1</v>
      </c>
      <c r="B354" s="95">
        <f>SUBTOTAL(9,$A$326:A354)</f>
        <v>29</v>
      </c>
      <c r="C354" s="97" t="s">
        <v>112</v>
      </c>
      <c r="D354" s="89"/>
      <c r="E354" s="89">
        <v>1971</v>
      </c>
      <c r="F354" s="89" t="s">
        <v>498</v>
      </c>
      <c r="G354" s="89">
        <v>5</v>
      </c>
      <c r="H354" s="89">
        <v>4</v>
      </c>
      <c r="I354" s="90">
        <v>4412.3999999999996</v>
      </c>
      <c r="J354" s="90">
        <v>3394.76</v>
      </c>
      <c r="K354" s="91">
        <v>221</v>
      </c>
      <c r="L354" s="89" t="s">
        <v>496</v>
      </c>
      <c r="M354" s="89" t="s">
        <v>502</v>
      </c>
      <c r="N354" s="92" t="s">
        <v>690</v>
      </c>
      <c r="O354" s="93">
        <v>14318710.76</v>
      </c>
      <c r="P354" s="93">
        <v>0</v>
      </c>
      <c r="Q354" s="93">
        <v>0</v>
      </c>
      <c r="R354" s="93">
        <v>0</v>
      </c>
      <c r="S354" s="93">
        <f t="shared" si="179"/>
        <v>14318710.76</v>
      </c>
      <c r="T354" s="93">
        <f t="shared" si="180"/>
        <v>3245.1071435046688</v>
      </c>
      <c r="U354" s="93">
        <v>3306.32</v>
      </c>
    </row>
    <row r="355" spans="1:21" ht="35.25" x14ac:dyDescent="0.5">
      <c r="B355" s="88" t="s">
        <v>495</v>
      </c>
      <c r="C355" s="94"/>
      <c r="D355" s="89" t="s">
        <v>501</v>
      </c>
      <c r="E355" s="89" t="s">
        <v>501</v>
      </c>
      <c r="F355" s="89" t="s">
        <v>501</v>
      </c>
      <c r="G355" s="89" t="s">
        <v>501</v>
      </c>
      <c r="H355" s="89" t="s">
        <v>501</v>
      </c>
      <c r="I355" s="90">
        <f>SUM(I356:I360)</f>
        <v>12137.9</v>
      </c>
      <c r="J355" s="90">
        <f t="shared" ref="J355:K355" si="181">SUM(J356:J360)</f>
        <v>11134.199999999999</v>
      </c>
      <c r="K355" s="91">
        <f t="shared" si="181"/>
        <v>575</v>
      </c>
      <c r="L355" s="89" t="s">
        <v>501</v>
      </c>
      <c r="M355" s="89" t="s">
        <v>501</v>
      </c>
      <c r="N355" s="92" t="s">
        <v>501</v>
      </c>
      <c r="O355" s="93">
        <v>60223102.890000001</v>
      </c>
      <c r="P355" s="93">
        <f t="shared" ref="P355:S355" si="182">SUM(P356:P360)</f>
        <v>0</v>
      </c>
      <c r="Q355" s="93">
        <f t="shared" si="182"/>
        <v>0</v>
      </c>
      <c r="R355" s="93">
        <f t="shared" si="182"/>
        <v>0</v>
      </c>
      <c r="S355" s="93">
        <f t="shared" si="182"/>
        <v>60223102.890000001</v>
      </c>
      <c r="T355" s="93">
        <f t="shared" ref="T355:T360" si="183">O355/I355</f>
        <v>4961.5751398512102</v>
      </c>
      <c r="U355" s="93">
        <f>MAX(U356:U360)</f>
        <v>11803.94</v>
      </c>
    </row>
    <row r="356" spans="1:21" ht="35.25" x14ac:dyDescent="0.5">
      <c r="A356">
        <v>1</v>
      </c>
      <c r="B356" s="95">
        <f>SUBTOTAL(9,$A$326:A356)</f>
        <v>30</v>
      </c>
      <c r="C356" s="97" t="s">
        <v>169</v>
      </c>
      <c r="D356" s="89"/>
      <c r="E356" s="89">
        <v>1967</v>
      </c>
      <c r="F356" s="89" t="s">
        <v>498</v>
      </c>
      <c r="G356" s="89">
        <v>5</v>
      </c>
      <c r="H356" s="89">
        <v>6</v>
      </c>
      <c r="I356" s="90">
        <v>5145.2</v>
      </c>
      <c r="J356" s="90">
        <v>4747.7</v>
      </c>
      <c r="K356" s="91">
        <v>253</v>
      </c>
      <c r="L356" s="89" t="s">
        <v>496</v>
      </c>
      <c r="M356" s="89" t="s">
        <v>502</v>
      </c>
      <c r="N356" s="92" t="s">
        <v>518</v>
      </c>
      <c r="O356" s="93">
        <v>22410887.949999999</v>
      </c>
      <c r="P356" s="93">
        <v>0</v>
      </c>
      <c r="Q356" s="93">
        <v>0</v>
      </c>
      <c r="R356" s="93">
        <v>0</v>
      </c>
      <c r="S356" s="93">
        <f>O356-P356-Q356-R356</f>
        <v>22410887.949999999</v>
      </c>
      <c r="T356" s="93">
        <f t="shared" si="183"/>
        <v>4355.6883988960581</v>
      </c>
      <c r="U356" s="93">
        <v>4437.6400000000003</v>
      </c>
    </row>
    <row r="357" spans="1:21" ht="35.25" x14ac:dyDescent="0.5">
      <c r="A357">
        <v>1</v>
      </c>
      <c r="B357" s="95">
        <f>SUBTOTAL(9,$A$326:A357)</f>
        <v>31</v>
      </c>
      <c r="C357" s="97" t="s">
        <v>170</v>
      </c>
      <c r="D357" s="89"/>
      <c r="E357" s="89">
        <v>1956</v>
      </c>
      <c r="F357" s="89" t="s">
        <v>498</v>
      </c>
      <c r="G357" s="89">
        <v>2</v>
      </c>
      <c r="H357" s="89">
        <v>1</v>
      </c>
      <c r="I357" s="90">
        <v>458.1</v>
      </c>
      <c r="J357" s="90">
        <v>421.4</v>
      </c>
      <c r="K357" s="91">
        <v>17</v>
      </c>
      <c r="L357" s="89" t="s">
        <v>496</v>
      </c>
      <c r="M357" s="89" t="s">
        <v>503</v>
      </c>
      <c r="N357" s="102" t="s">
        <v>504</v>
      </c>
      <c r="O357" s="93">
        <v>5179360.0799999991</v>
      </c>
      <c r="P357" s="93">
        <v>0</v>
      </c>
      <c r="Q357" s="93">
        <v>0</v>
      </c>
      <c r="R357" s="93">
        <v>0</v>
      </c>
      <c r="S357" s="93">
        <f>O357-P357-Q357-R357</f>
        <v>5179360.0799999991</v>
      </c>
      <c r="T357" s="93">
        <f t="shared" si="183"/>
        <v>11306.177865094955</v>
      </c>
      <c r="U357" s="93">
        <v>11518.9</v>
      </c>
    </row>
    <row r="358" spans="1:21" ht="35.25" x14ac:dyDescent="0.5">
      <c r="A358">
        <v>1</v>
      </c>
      <c r="B358" s="95">
        <f>SUBTOTAL(9,$A$326:A358)</f>
        <v>32</v>
      </c>
      <c r="C358" s="97" t="s">
        <v>171</v>
      </c>
      <c r="D358" s="89"/>
      <c r="E358" s="89">
        <v>1937</v>
      </c>
      <c r="F358" s="89" t="s">
        <v>392</v>
      </c>
      <c r="G358" s="89">
        <v>2</v>
      </c>
      <c r="H358" s="89">
        <v>2</v>
      </c>
      <c r="I358" s="90">
        <v>576.5</v>
      </c>
      <c r="J358" s="90">
        <v>508.4</v>
      </c>
      <c r="K358" s="91">
        <v>27</v>
      </c>
      <c r="L358" s="89" t="s">
        <v>496</v>
      </c>
      <c r="M358" s="89" t="s">
        <v>503</v>
      </c>
      <c r="N358" s="92" t="s">
        <v>504</v>
      </c>
      <c r="O358" s="93">
        <v>5462447.6500000004</v>
      </c>
      <c r="P358" s="93">
        <v>0</v>
      </c>
      <c r="Q358" s="93">
        <v>0</v>
      </c>
      <c r="R358" s="93">
        <v>0</v>
      </c>
      <c r="S358" s="93">
        <f>O358-P358-Q358-R358</f>
        <v>5462447.6500000004</v>
      </c>
      <c r="T358" s="93">
        <f t="shared" si="183"/>
        <v>9475.1910667823086</v>
      </c>
      <c r="U358" s="93">
        <v>9653.4599999999991</v>
      </c>
    </row>
    <row r="359" spans="1:21" ht="35.25" x14ac:dyDescent="0.5">
      <c r="A359">
        <v>1</v>
      </c>
      <c r="B359" s="95">
        <f>SUBTOTAL(9,$A$326:A359)</f>
        <v>33</v>
      </c>
      <c r="C359" s="97" t="s">
        <v>172</v>
      </c>
      <c r="D359" s="89"/>
      <c r="E359" s="89">
        <v>1976</v>
      </c>
      <c r="F359" s="89" t="s">
        <v>498</v>
      </c>
      <c r="G359" s="89">
        <v>2</v>
      </c>
      <c r="H359" s="89">
        <v>3</v>
      </c>
      <c r="I359" s="90">
        <v>939.7</v>
      </c>
      <c r="J359" s="90">
        <v>860.2</v>
      </c>
      <c r="K359" s="91">
        <v>44</v>
      </c>
      <c r="L359" s="89" t="s">
        <v>496</v>
      </c>
      <c r="M359" s="89" t="s">
        <v>503</v>
      </c>
      <c r="N359" s="92" t="s">
        <v>504</v>
      </c>
      <c r="O359" s="93">
        <v>10887319.560000001</v>
      </c>
      <c r="P359" s="93">
        <v>0</v>
      </c>
      <c r="Q359" s="93">
        <v>0</v>
      </c>
      <c r="R359" s="93">
        <v>0</v>
      </c>
      <c r="S359" s="93">
        <f>O359-P359-Q359-R359</f>
        <v>10887319.560000001</v>
      </c>
      <c r="T359" s="93">
        <f t="shared" si="183"/>
        <v>11585.952495477281</v>
      </c>
      <c r="U359" s="93">
        <v>11803.94</v>
      </c>
    </row>
    <row r="360" spans="1:21" ht="35.25" x14ac:dyDescent="0.5">
      <c r="A360">
        <v>1</v>
      </c>
      <c r="B360" s="95">
        <f>SUBTOTAL(9,$A$326:A360)</f>
        <v>34</v>
      </c>
      <c r="C360" s="97" t="s">
        <v>173</v>
      </c>
      <c r="D360" s="89"/>
      <c r="E360" s="89">
        <v>1973</v>
      </c>
      <c r="F360" s="89" t="s">
        <v>499</v>
      </c>
      <c r="G360" s="89">
        <v>5</v>
      </c>
      <c r="H360" s="89">
        <v>6</v>
      </c>
      <c r="I360" s="90">
        <v>5018.3999999999996</v>
      </c>
      <c r="J360" s="90">
        <v>4596.5</v>
      </c>
      <c r="K360" s="91">
        <v>234</v>
      </c>
      <c r="L360" s="89" t="s">
        <v>496</v>
      </c>
      <c r="M360" s="89" t="s">
        <v>502</v>
      </c>
      <c r="N360" s="92" t="s">
        <v>518</v>
      </c>
      <c r="O360" s="93">
        <v>16283087.65</v>
      </c>
      <c r="P360" s="93">
        <v>0</v>
      </c>
      <c r="Q360" s="93">
        <v>0</v>
      </c>
      <c r="R360" s="93">
        <v>0</v>
      </c>
      <c r="S360" s="93">
        <f>O360-P360-Q360-R360</f>
        <v>16283087.65</v>
      </c>
      <c r="T360" s="93">
        <f t="shared" si="183"/>
        <v>3244.6771182050061</v>
      </c>
      <c r="U360" s="93">
        <v>3244.68</v>
      </c>
    </row>
    <row r="361" spans="1:21" ht="35.25" x14ac:dyDescent="0.5">
      <c r="B361" s="88" t="s">
        <v>493</v>
      </c>
      <c r="C361" s="94"/>
      <c r="D361" s="89" t="s">
        <v>501</v>
      </c>
      <c r="E361" s="89" t="s">
        <v>501</v>
      </c>
      <c r="F361" s="89" t="s">
        <v>501</v>
      </c>
      <c r="G361" s="89" t="s">
        <v>501</v>
      </c>
      <c r="H361" s="89" t="s">
        <v>501</v>
      </c>
      <c r="I361" s="90">
        <f>SUM(I362:I375)</f>
        <v>35653</v>
      </c>
      <c r="J361" s="90">
        <f t="shared" ref="J361:K361" si="184">SUM(J362:J375)</f>
        <v>32241.000000000004</v>
      </c>
      <c r="K361" s="91">
        <f t="shared" si="184"/>
        <v>1269</v>
      </c>
      <c r="L361" s="89" t="s">
        <v>501</v>
      </c>
      <c r="M361" s="89" t="s">
        <v>501</v>
      </c>
      <c r="N361" s="92" t="s">
        <v>501</v>
      </c>
      <c r="O361" s="93">
        <v>192556074.03</v>
      </c>
      <c r="P361" s="93">
        <f t="shared" ref="P361:S361" si="185">SUM(P362:P375)</f>
        <v>0</v>
      </c>
      <c r="Q361" s="93">
        <f t="shared" si="185"/>
        <v>0</v>
      </c>
      <c r="R361" s="93">
        <f t="shared" si="185"/>
        <v>0</v>
      </c>
      <c r="S361" s="93">
        <f t="shared" si="185"/>
        <v>192556074.03</v>
      </c>
      <c r="T361" s="93">
        <f t="shared" si="180"/>
        <v>5400.8379106947523</v>
      </c>
      <c r="U361" s="93">
        <f>MAX(U362:U375)</f>
        <v>16846.319786096257</v>
      </c>
    </row>
    <row r="362" spans="1:21" ht="35.25" x14ac:dyDescent="0.5">
      <c r="A362">
        <v>1</v>
      </c>
      <c r="B362" s="95">
        <f>SUBTOTAL(9,$A$326:A362)</f>
        <v>35</v>
      </c>
      <c r="C362" s="97" t="s">
        <v>143</v>
      </c>
      <c r="D362" s="89" t="s">
        <v>500</v>
      </c>
      <c r="E362" s="89">
        <v>1917</v>
      </c>
      <c r="F362" s="89" t="s">
        <v>498</v>
      </c>
      <c r="G362" s="89">
        <v>2</v>
      </c>
      <c r="H362" s="89" t="s">
        <v>391</v>
      </c>
      <c r="I362" s="90">
        <v>617.1</v>
      </c>
      <c r="J362" s="90">
        <v>518.9</v>
      </c>
      <c r="K362" s="91">
        <v>26</v>
      </c>
      <c r="L362" s="89" t="s">
        <v>496</v>
      </c>
      <c r="M362" s="89" t="s">
        <v>503</v>
      </c>
      <c r="N362" s="92" t="s">
        <v>504</v>
      </c>
      <c r="O362" s="93">
        <v>10395863.940000001</v>
      </c>
      <c r="P362" s="93">
        <v>0</v>
      </c>
      <c r="Q362" s="93">
        <v>0</v>
      </c>
      <c r="R362" s="93">
        <v>0</v>
      </c>
      <c r="S362" s="93">
        <f t="shared" si="179"/>
        <v>10395863.940000001</v>
      </c>
      <c r="T362" s="93">
        <f t="shared" si="180"/>
        <v>16846.319786096257</v>
      </c>
      <c r="U362" s="93">
        <v>16846.319786096257</v>
      </c>
    </row>
    <row r="363" spans="1:21" ht="35.25" x14ac:dyDescent="0.5">
      <c r="A363">
        <v>1</v>
      </c>
      <c r="B363" s="95">
        <f>SUBTOTAL(9,$A$326:A363)</f>
        <v>36</v>
      </c>
      <c r="C363" s="97" t="s">
        <v>144</v>
      </c>
      <c r="D363" s="89"/>
      <c r="E363" s="89">
        <v>1967</v>
      </c>
      <c r="F363" s="89" t="s">
        <v>498</v>
      </c>
      <c r="G363" s="89">
        <v>5</v>
      </c>
      <c r="H363" s="89" t="s">
        <v>395</v>
      </c>
      <c r="I363" s="90">
        <v>3161.5</v>
      </c>
      <c r="J363" s="90">
        <v>3161.5</v>
      </c>
      <c r="K363" s="91">
        <v>116</v>
      </c>
      <c r="L363" s="89" t="s">
        <v>496</v>
      </c>
      <c r="M363" s="89" t="s">
        <v>502</v>
      </c>
      <c r="N363" s="92" t="s">
        <v>514</v>
      </c>
      <c r="O363" s="93">
        <v>14573297.48</v>
      </c>
      <c r="P363" s="93">
        <v>0</v>
      </c>
      <c r="Q363" s="93">
        <v>0</v>
      </c>
      <c r="R363" s="93">
        <v>0</v>
      </c>
      <c r="S363" s="93">
        <f t="shared" si="179"/>
        <v>14573297.48</v>
      </c>
      <c r="T363" s="93">
        <f t="shared" si="180"/>
        <v>4609.6148916653492</v>
      </c>
      <c r="U363" s="93">
        <v>4696.34</v>
      </c>
    </row>
    <row r="364" spans="1:21" ht="35.25" x14ac:dyDescent="0.5">
      <c r="A364">
        <v>1</v>
      </c>
      <c r="B364" s="95">
        <f>SUBTOTAL(9,$A$326:A364)</f>
        <v>37</v>
      </c>
      <c r="C364" s="97" t="s">
        <v>145</v>
      </c>
      <c r="D364" s="89"/>
      <c r="E364" s="89">
        <v>1959</v>
      </c>
      <c r="F364" s="89" t="s">
        <v>498</v>
      </c>
      <c r="G364" s="89">
        <v>2</v>
      </c>
      <c r="H364" s="89" t="s">
        <v>391</v>
      </c>
      <c r="I364" s="90">
        <v>310.2</v>
      </c>
      <c r="J364" s="90">
        <v>310.2</v>
      </c>
      <c r="K364" s="91">
        <v>19</v>
      </c>
      <c r="L364" s="89" t="s">
        <v>496</v>
      </c>
      <c r="M364" s="89" t="s">
        <v>502</v>
      </c>
      <c r="N364" s="92" t="s">
        <v>570</v>
      </c>
      <c r="O364" s="93">
        <v>1815862.4</v>
      </c>
      <c r="P364" s="93">
        <v>0</v>
      </c>
      <c r="Q364" s="93">
        <v>0</v>
      </c>
      <c r="R364" s="93">
        <v>0</v>
      </c>
      <c r="S364" s="93">
        <f t="shared" si="179"/>
        <v>1815862.4</v>
      </c>
      <c r="T364" s="93">
        <f t="shared" si="180"/>
        <v>5853.8439716312059</v>
      </c>
      <c r="U364" s="93">
        <v>5853.8439716312059</v>
      </c>
    </row>
    <row r="365" spans="1:21" ht="35.25" x14ac:dyDescent="0.5">
      <c r="A365">
        <v>1</v>
      </c>
      <c r="B365" s="95">
        <f>SUBTOTAL(9,$A$326:A365)</f>
        <v>38</v>
      </c>
      <c r="C365" s="97" t="s">
        <v>146</v>
      </c>
      <c r="D365" s="89"/>
      <c r="E365" s="89">
        <v>1967</v>
      </c>
      <c r="F365" s="89" t="s">
        <v>498</v>
      </c>
      <c r="G365" s="89">
        <v>5</v>
      </c>
      <c r="H365" s="89" t="s">
        <v>395</v>
      </c>
      <c r="I365" s="90">
        <v>3413.2</v>
      </c>
      <c r="J365" s="90">
        <v>3136.1</v>
      </c>
      <c r="K365" s="91">
        <v>163</v>
      </c>
      <c r="L365" s="89" t="s">
        <v>496</v>
      </c>
      <c r="M365" s="89" t="s">
        <v>502</v>
      </c>
      <c r="N365" s="92" t="s">
        <v>689</v>
      </c>
      <c r="O365" s="93">
        <v>13963961</v>
      </c>
      <c r="P365" s="93">
        <v>0</v>
      </c>
      <c r="Q365" s="93">
        <v>0</v>
      </c>
      <c r="R365" s="93">
        <v>0</v>
      </c>
      <c r="S365" s="93">
        <f t="shared" si="179"/>
        <v>13963961</v>
      </c>
      <c r="T365" s="93">
        <f t="shared" si="180"/>
        <v>4091.164010312903</v>
      </c>
      <c r="U365" s="93">
        <v>4168.1400000000003</v>
      </c>
    </row>
    <row r="366" spans="1:21" ht="35.25" x14ac:dyDescent="0.5">
      <c r="A366">
        <v>1</v>
      </c>
      <c r="B366" s="95">
        <f>SUBTOTAL(9,$A$326:A366)</f>
        <v>39</v>
      </c>
      <c r="C366" s="97" t="s">
        <v>147</v>
      </c>
      <c r="D366" s="89"/>
      <c r="E366" s="89">
        <v>1956</v>
      </c>
      <c r="F366" s="89" t="s">
        <v>498</v>
      </c>
      <c r="G366" s="89">
        <v>3</v>
      </c>
      <c r="H366" s="89" t="s">
        <v>395</v>
      </c>
      <c r="I366" s="90">
        <v>2169.1999999999998</v>
      </c>
      <c r="J366" s="90">
        <v>2169.1999999999998</v>
      </c>
      <c r="K366" s="91">
        <v>58</v>
      </c>
      <c r="L366" s="89" t="s">
        <v>496</v>
      </c>
      <c r="M366" s="89" t="s">
        <v>502</v>
      </c>
      <c r="N366" s="92" t="s">
        <v>689</v>
      </c>
      <c r="O366" s="93">
        <v>24957255.399999999</v>
      </c>
      <c r="P366" s="93">
        <v>0</v>
      </c>
      <c r="Q366" s="93">
        <v>0</v>
      </c>
      <c r="R366" s="93">
        <v>0</v>
      </c>
      <c r="S366" s="93">
        <f t="shared" si="179"/>
        <v>24957255.399999999</v>
      </c>
      <c r="T366" s="93">
        <f t="shared" si="180"/>
        <v>11505.280933062881</v>
      </c>
      <c r="U366" s="93">
        <v>11505.28</v>
      </c>
    </row>
    <row r="367" spans="1:21" ht="35.25" x14ac:dyDescent="0.5">
      <c r="A367">
        <v>1</v>
      </c>
      <c r="B367" s="95">
        <f>SUBTOTAL(9,$A$326:A367)</f>
        <v>40</v>
      </c>
      <c r="C367" s="97" t="s">
        <v>148</v>
      </c>
      <c r="D367" s="89"/>
      <c r="E367" s="89">
        <v>1979</v>
      </c>
      <c r="F367" s="89" t="s">
        <v>499</v>
      </c>
      <c r="G367" s="89">
        <v>9</v>
      </c>
      <c r="H367" s="89" t="s">
        <v>400</v>
      </c>
      <c r="I367" s="90">
        <v>6626.1</v>
      </c>
      <c r="J367" s="90">
        <v>5870.1</v>
      </c>
      <c r="K367" s="91">
        <v>324</v>
      </c>
      <c r="L367" s="89" t="s">
        <v>496</v>
      </c>
      <c r="M367" s="89" t="s">
        <v>502</v>
      </c>
      <c r="N367" s="92" t="s">
        <v>513</v>
      </c>
      <c r="O367" s="93">
        <v>12105615.6</v>
      </c>
      <c r="P367" s="93">
        <v>0</v>
      </c>
      <c r="Q367" s="93">
        <v>0</v>
      </c>
      <c r="R367" s="93">
        <v>0</v>
      </c>
      <c r="S367" s="93">
        <f t="shared" si="179"/>
        <v>12105615.6</v>
      </c>
      <c r="T367" s="93">
        <f t="shared" si="180"/>
        <v>1826.9593878752205</v>
      </c>
      <c r="U367" s="93">
        <v>1826.96</v>
      </c>
    </row>
    <row r="368" spans="1:21" ht="35.25" x14ac:dyDescent="0.5">
      <c r="A368">
        <v>1</v>
      </c>
      <c r="B368" s="95">
        <f>SUBTOTAL(9,$A$326:A368)</f>
        <v>41</v>
      </c>
      <c r="C368" s="97" t="s">
        <v>149</v>
      </c>
      <c r="D368" s="89"/>
      <c r="E368" s="89">
        <v>1961</v>
      </c>
      <c r="F368" s="89" t="s">
        <v>498</v>
      </c>
      <c r="G368" s="89">
        <v>5</v>
      </c>
      <c r="H368" s="89" t="s">
        <v>393</v>
      </c>
      <c r="I368" s="90">
        <v>2062.6999999999998</v>
      </c>
      <c r="J368" s="90">
        <v>1578.8</v>
      </c>
      <c r="K368" s="91">
        <v>86</v>
      </c>
      <c r="L368" s="89" t="s">
        <v>496</v>
      </c>
      <c r="M368" s="89" t="s">
        <v>502</v>
      </c>
      <c r="N368" s="92" t="s">
        <v>511</v>
      </c>
      <c r="O368" s="93">
        <v>7515149.9199999999</v>
      </c>
      <c r="P368" s="93">
        <v>0</v>
      </c>
      <c r="Q368" s="93">
        <v>0</v>
      </c>
      <c r="R368" s="93">
        <v>0</v>
      </c>
      <c r="S368" s="93">
        <f t="shared" si="179"/>
        <v>7515149.9199999999</v>
      </c>
      <c r="T368" s="93">
        <f t="shared" si="180"/>
        <v>3643.3557570175017</v>
      </c>
      <c r="U368" s="93">
        <v>3711.9</v>
      </c>
    </row>
    <row r="369" spans="1:21" ht="35.25" x14ac:dyDescent="0.5">
      <c r="A369">
        <v>1</v>
      </c>
      <c r="B369" s="95">
        <f>SUBTOTAL(9,$A$326:A369)</f>
        <v>42</v>
      </c>
      <c r="C369" s="97" t="s">
        <v>150</v>
      </c>
      <c r="D369" s="89"/>
      <c r="E369" s="89">
        <v>1970</v>
      </c>
      <c r="F369" s="89" t="s">
        <v>498</v>
      </c>
      <c r="G369" s="89">
        <v>5</v>
      </c>
      <c r="H369" s="89" t="s">
        <v>395</v>
      </c>
      <c r="I369" s="90">
        <v>4045.3</v>
      </c>
      <c r="J369" s="90">
        <v>3798.6000000000004</v>
      </c>
      <c r="K369" s="91">
        <v>105</v>
      </c>
      <c r="L369" s="89" t="s">
        <v>496</v>
      </c>
      <c r="M369" s="89" t="s">
        <v>502</v>
      </c>
      <c r="N369" s="92" t="s">
        <v>689</v>
      </c>
      <c r="O369" s="93">
        <v>15525385.729999999</v>
      </c>
      <c r="P369" s="93">
        <v>0</v>
      </c>
      <c r="Q369" s="93">
        <v>0</v>
      </c>
      <c r="R369" s="93">
        <v>0</v>
      </c>
      <c r="S369" s="93">
        <f t="shared" si="179"/>
        <v>15525385.729999999</v>
      </c>
      <c r="T369" s="93">
        <f t="shared" si="180"/>
        <v>3837.8824141596415</v>
      </c>
      <c r="U369" s="93">
        <v>3910.09</v>
      </c>
    </row>
    <row r="370" spans="1:21" ht="35.25" x14ac:dyDescent="0.5">
      <c r="A370">
        <v>1</v>
      </c>
      <c r="B370" s="95">
        <f>SUBTOTAL(9,$A$326:A370)</f>
        <v>43</v>
      </c>
      <c r="C370" s="97" t="s">
        <v>151</v>
      </c>
      <c r="D370" s="89"/>
      <c r="E370" s="89">
        <v>1962</v>
      </c>
      <c r="F370" s="89" t="s">
        <v>498</v>
      </c>
      <c r="G370" s="89">
        <v>3</v>
      </c>
      <c r="H370" s="89" t="s">
        <v>393</v>
      </c>
      <c r="I370" s="90">
        <v>1350</v>
      </c>
      <c r="J370" s="90">
        <v>620.4</v>
      </c>
      <c r="K370" s="91">
        <v>62</v>
      </c>
      <c r="L370" s="89" t="s">
        <v>496</v>
      </c>
      <c r="M370" s="89" t="s">
        <v>502</v>
      </c>
      <c r="N370" s="92" t="s">
        <v>689</v>
      </c>
      <c r="O370" s="93">
        <v>6981980.5</v>
      </c>
      <c r="P370" s="93">
        <v>0</v>
      </c>
      <c r="Q370" s="93">
        <v>0</v>
      </c>
      <c r="R370" s="93">
        <v>0</v>
      </c>
      <c r="S370" s="93">
        <f t="shared" si="179"/>
        <v>6981980.5</v>
      </c>
      <c r="T370" s="93">
        <f t="shared" si="180"/>
        <v>5171.8374074074072</v>
      </c>
      <c r="U370" s="93">
        <v>5269.14</v>
      </c>
    </row>
    <row r="371" spans="1:21" ht="35.25" x14ac:dyDescent="0.5">
      <c r="A371">
        <v>1</v>
      </c>
      <c r="B371" s="95">
        <f>SUBTOTAL(9,$A$326:A371)</f>
        <v>44</v>
      </c>
      <c r="C371" s="97" t="s">
        <v>152</v>
      </c>
      <c r="D371" s="89"/>
      <c r="E371" s="89">
        <v>1960</v>
      </c>
      <c r="F371" s="89" t="s">
        <v>498</v>
      </c>
      <c r="G371" s="89">
        <v>4</v>
      </c>
      <c r="H371" s="89" t="s">
        <v>395</v>
      </c>
      <c r="I371" s="90">
        <v>2559.8000000000002</v>
      </c>
      <c r="J371" s="90">
        <v>2559.8000000000002</v>
      </c>
      <c r="K371" s="91">
        <v>84</v>
      </c>
      <c r="L371" s="89" t="s">
        <v>496</v>
      </c>
      <c r="M371" s="89" t="s">
        <v>502</v>
      </c>
      <c r="N371" s="92" t="s">
        <v>689</v>
      </c>
      <c r="O371" s="93">
        <v>14560201.200000001</v>
      </c>
      <c r="P371" s="93">
        <v>0</v>
      </c>
      <c r="Q371" s="93">
        <v>0</v>
      </c>
      <c r="R371" s="93">
        <v>0</v>
      </c>
      <c r="S371" s="93">
        <f t="shared" si="179"/>
        <v>14560201.200000001</v>
      </c>
      <c r="T371" s="93">
        <f t="shared" si="180"/>
        <v>5688.0229705445736</v>
      </c>
      <c r="U371" s="93">
        <v>5795.2</v>
      </c>
    </row>
    <row r="372" spans="1:21" ht="35.25" x14ac:dyDescent="0.5">
      <c r="A372">
        <v>1</v>
      </c>
      <c r="B372" s="95">
        <f>SUBTOTAL(9,$A$326:A372)</f>
        <v>45</v>
      </c>
      <c r="C372" s="97" t="s">
        <v>153</v>
      </c>
      <c r="D372" s="89"/>
      <c r="E372" s="89">
        <v>1962</v>
      </c>
      <c r="F372" s="89" t="s">
        <v>498</v>
      </c>
      <c r="G372" s="89">
        <v>3</v>
      </c>
      <c r="H372" s="89" t="s">
        <v>393</v>
      </c>
      <c r="I372" s="90">
        <v>1038.5999999999999</v>
      </c>
      <c r="J372" s="90">
        <v>965.2</v>
      </c>
      <c r="K372" s="91">
        <v>38</v>
      </c>
      <c r="L372" s="89" t="s">
        <v>496</v>
      </c>
      <c r="M372" s="89" t="s">
        <v>502</v>
      </c>
      <c r="N372" s="92" t="s">
        <v>511</v>
      </c>
      <c r="O372" s="93">
        <v>7438982.8600000003</v>
      </c>
      <c r="P372" s="93">
        <v>0</v>
      </c>
      <c r="Q372" s="93">
        <v>0</v>
      </c>
      <c r="R372" s="93">
        <v>0</v>
      </c>
      <c r="S372" s="93">
        <f t="shared" si="179"/>
        <v>7438982.8600000003</v>
      </c>
      <c r="T372" s="93">
        <f t="shared" si="180"/>
        <v>7162.5099749663013</v>
      </c>
      <c r="U372" s="93">
        <v>7297.27</v>
      </c>
    </row>
    <row r="373" spans="1:21" ht="35.25" x14ac:dyDescent="0.5">
      <c r="A373">
        <v>1</v>
      </c>
      <c r="B373" s="95">
        <f>SUBTOTAL(9,$A$326:A373)</f>
        <v>46</v>
      </c>
      <c r="C373" s="97" t="s">
        <v>154</v>
      </c>
      <c r="D373" s="89"/>
      <c r="E373" s="89">
        <v>1951</v>
      </c>
      <c r="F373" s="89" t="s">
        <v>498</v>
      </c>
      <c r="G373" s="89">
        <v>2</v>
      </c>
      <c r="H373" s="89" t="s">
        <v>393</v>
      </c>
      <c r="I373" s="90">
        <v>1139.5999999999999</v>
      </c>
      <c r="J373" s="90">
        <v>900</v>
      </c>
      <c r="K373" s="91">
        <v>31</v>
      </c>
      <c r="L373" s="89" t="s">
        <v>496</v>
      </c>
      <c r="M373" s="89" t="s">
        <v>503</v>
      </c>
      <c r="N373" s="92" t="s">
        <v>504</v>
      </c>
      <c r="O373" s="93">
        <v>15836186.52</v>
      </c>
      <c r="P373" s="93">
        <v>0</v>
      </c>
      <c r="Q373" s="93">
        <v>0</v>
      </c>
      <c r="R373" s="93">
        <v>0</v>
      </c>
      <c r="S373" s="93">
        <f t="shared" si="179"/>
        <v>15836186.52</v>
      </c>
      <c r="T373" s="93">
        <f t="shared" si="180"/>
        <v>13896.267567567569</v>
      </c>
      <c r="U373" s="93">
        <v>13896.27</v>
      </c>
    </row>
    <row r="374" spans="1:21" ht="35.25" x14ac:dyDescent="0.5">
      <c r="A374">
        <v>1</v>
      </c>
      <c r="B374" s="95">
        <f>SUBTOTAL(9,$A$326:A374)</f>
        <v>47</v>
      </c>
      <c r="C374" s="97" t="s">
        <v>155</v>
      </c>
      <c r="D374" s="89"/>
      <c r="E374" s="89">
        <v>1958</v>
      </c>
      <c r="F374" s="89" t="s">
        <v>498</v>
      </c>
      <c r="G374" s="89">
        <v>4</v>
      </c>
      <c r="H374" s="89" t="s">
        <v>408</v>
      </c>
      <c r="I374" s="90">
        <v>3599.7</v>
      </c>
      <c r="J374" s="90">
        <v>3599.7</v>
      </c>
      <c r="K374" s="91">
        <v>98</v>
      </c>
      <c r="L374" s="89" t="s">
        <v>496</v>
      </c>
      <c r="M374" s="89" t="s">
        <v>502</v>
      </c>
      <c r="N374" s="92" t="s">
        <v>514</v>
      </c>
      <c r="O374" s="93">
        <v>24119569</v>
      </c>
      <c r="P374" s="93">
        <v>0</v>
      </c>
      <c r="Q374" s="93">
        <v>0</v>
      </c>
      <c r="R374" s="93">
        <v>0</v>
      </c>
      <c r="S374" s="93">
        <f t="shared" si="179"/>
        <v>24119569</v>
      </c>
      <c r="T374" s="93">
        <f t="shared" si="180"/>
        <v>6700.4386476650834</v>
      </c>
      <c r="U374" s="93">
        <v>6826.5</v>
      </c>
    </row>
    <row r="375" spans="1:21" ht="35.25" x14ac:dyDescent="0.5">
      <c r="A375">
        <v>1</v>
      </c>
      <c r="B375" s="95">
        <f>SUBTOTAL(9,$A$326:A375)</f>
        <v>48</v>
      </c>
      <c r="C375" s="97" t="s">
        <v>156</v>
      </c>
      <c r="D375" s="89"/>
      <c r="E375" s="89">
        <v>1940</v>
      </c>
      <c r="F375" s="89" t="s">
        <v>498</v>
      </c>
      <c r="G375" s="89">
        <v>4</v>
      </c>
      <c r="H375" s="89" t="s">
        <v>408</v>
      </c>
      <c r="I375" s="90">
        <v>3560</v>
      </c>
      <c r="J375" s="90">
        <v>3052.5</v>
      </c>
      <c r="K375" s="91">
        <v>59</v>
      </c>
      <c r="L375" s="89" t="s">
        <v>496</v>
      </c>
      <c r="M375" s="89" t="s">
        <v>502</v>
      </c>
      <c r="N375" s="92" t="s">
        <v>507</v>
      </c>
      <c r="O375" s="93">
        <v>22766762.48</v>
      </c>
      <c r="P375" s="93">
        <v>0</v>
      </c>
      <c r="Q375" s="93">
        <v>0</v>
      </c>
      <c r="R375" s="93">
        <v>0</v>
      </c>
      <c r="S375" s="93">
        <f t="shared" si="179"/>
        <v>22766762.48</v>
      </c>
      <c r="T375" s="93">
        <f t="shared" si="180"/>
        <v>6395.1580000000004</v>
      </c>
      <c r="U375" s="93">
        <v>6395.16</v>
      </c>
    </row>
    <row r="376" spans="1:21" ht="35.25" x14ac:dyDescent="0.5">
      <c r="B376" s="98" t="s">
        <v>552</v>
      </c>
      <c r="C376" s="98"/>
      <c r="D376" s="89" t="s">
        <v>501</v>
      </c>
      <c r="E376" s="89" t="s">
        <v>501</v>
      </c>
      <c r="F376" s="89" t="s">
        <v>501</v>
      </c>
      <c r="G376" s="89" t="s">
        <v>501</v>
      </c>
      <c r="H376" s="89" t="s">
        <v>501</v>
      </c>
      <c r="I376" s="90">
        <f>SUM(I377:I387)</f>
        <v>45741.21</v>
      </c>
      <c r="J376" s="90">
        <f t="shared" ref="J376:K376" si="186">SUM(J377:J387)</f>
        <v>35213.58</v>
      </c>
      <c r="K376" s="91">
        <f t="shared" si="186"/>
        <v>1752</v>
      </c>
      <c r="L376" s="89" t="s">
        <v>501</v>
      </c>
      <c r="M376" s="89" t="s">
        <v>501</v>
      </c>
      <c r="N376" s="92" t="s">
        <v>501</v>
      </c>
      <c r="O376" s="93">
        <v>154699036.60999998</v>
      </c>
      <c r="P376" s="93">
        <v>0</v>
      </c>
      <c r="Q376" s="93">
        <v>0</v>
      </c>
      <c r="R376" s="93">
        <v>0</v>
      </c>
      <c r="S376" s="93">
        <f t="shared" ref="S376:S387" si="187">O376-P376-Q376-R376</f>
        <v>154699036.60999998</v>
      </c>
      <c r="T376" s="93">
        <f t="shared" ref="T376:T387" si="188">O376/I376</f>
        <v>3382.0495043747201</v>
      </c>
      <c r="U376" s="93">
        <f>MAX(U377:U387)</f>
        <v>13167.963513513512</v>
      </c>
    </row>
    <row r="377" spans="1:21" ht="35.25" x14ac:dyDescent="0.5">
      <c r="A377">
        <v>1</v>
      </c>
      <c r="B377" s="95">
        <f>SUBTOTAL(9,$A$326:A377)</f>
        <v>49</v>
      </c>
      <c r="C377" s="97" t="s">
        <v>482</v>
      </c>
      <c r="D377" s="99"/>
      <c r="E377" s="89">
        <v>2002</v>
      </c>
      <c r="F377" s="89" t="s">
        <v>498</v>
      </c>
      <c r="G377" s="89">
        <v>9</v>
      </c>
      <c r="H377" s="89" t="s">
        <v>400</v>
      </c>
      <c r="I377" s="90">
        <v>7443.3</v>
      </c>
      <c r="J377" s="90">
        <v>6248.1</v>
      </c>
      <c r="K377" s="91">
        <v>304</v>
      </c>
      <c r="L377" s="89" t="s">
        <v>496</v>
      </c>
      <c r="M377" s="89" t="s">
        <v>505</v>
      </c>
      <c r="N377" s="92" t="s">
        <v>564</v>
      </c>
      <c r="O377" s="93">
        <v>12489844.5</v>
      </c>
      <c r="P377" s="93">
        <v>0</v>
      </c>
      <c r="Q377" s="93">
        <v>0</v>
      </c>
      <c r="R377" s="93">
        <v>0</v>
      </c>
      <c r="S377" s="93">
        <f t="shared" si="187"/>
        <v>12489844.5</v>
      </c>
      <c r="T377" s="93">
        <f t="shared" si="188"/>
        <v>1677.9982668977468</v>
      </c>
      <c r="U377" s="93">
        <v>1677.9982668977468</v>
      </c>
    </row>
    <row r="378" spans="1:21" ht="35.25" x14ac:dyDescent="0.5">
      <c r="A378">
        <v>1</v>
      </c>
      <c r="B378" s="95">
        <f>SUBTOTAL(9,$A$326:A378)</f>
        <v>50</v>
      </c>
      <c r="C378" s="97" t="s">
        <v>470</v>
      </c>
      <c r="D378" s="99"/>
      <c r="E378" s="89">
        <v>1964</v>
      </c>
      <c r="F378" s="89" t="s">
        <v>498</v>
      </c>
      <c r="G378" s="89">
        <v>4</v>
      </c>
      <c r="H378" s="89" t="s">
        <v>393</v>
      </c>
      <c r="I378" s="90">
        <v>1331.3</v>
      </c>
      <c r="J378" s="90">
        <v>1231.8000000000002</v>
      </c>
      <c r="K378" s="91">
        <v>51</v>
      </c>
      <c r="L378" s="89" t="s">
        <v>496</v>
      </c>
      <c r="M378" s="89" t="s">
        <v>502</v>
      </c>
      <c r="N378" s="92" t="s">
        <v>554</v>
      </c>
      <c r="O378" s="93">
        <v>7299343.25</v>
      </c>
      <c r="P378" s="93">
        <v>0</v>
      </c>
      <c r="Q378" s="93">
        <v>0</v>
      </c>
      <c r="R378" s="93">
        <v>0</v>
      </c>
      <c r="S378" s="93">
        <f t="shared" si="187"/>
        <v>7299343.25</v>
      </c>
      <c r="T378" s="93">
        <f t="shared" si="188"/>
        <v>5482.8688124389701</v>
      </c>
      <c r="U378" s="93">
        <v>5586.03</v>
      </c>
    </row>
    <row r="379" spans="1:21" ht="35.25" x14ac:dyDescent="0.5">
      <c r="A379">
        <v>1</v>
      </c>
      <c r="B379" s="95">
        <f>SUBTOTAL(9,$A$326:A379)</f>
        <v>51</v>
      </c>
      <c r="C379" s="97" t="s">
        <v>464</v>
      </c>
      <c r="D379" s="99"/>
      <c r="E379" s="89">
        <v>1963</v>
      </c>
      <c r="F379" s="89" t="s">
        <v>498</v>
      </c>
      <c r="G379" s="89">
        <v>3</v>
      </c>
      <c r="H379" s="89" t="s">
        <v>400</v>
      </c>
      <c r="I379" s="90">
        <v>1624.8</v>
      </c>
      <c r="J379" s="90">
        <v>1516</v>
      </c>
      <c r="K379" s="91">
        <v>63</v>
      </c>
      <c r="L379" s="89" t="s">
        <v>496</v>
      </c>
      <c r="M379" s="89" t="s">
        <v>502</v>
      </c>
      <c r="N379" s="92" t="s">
        <v>560</v>
      </c>
      <c r="O379" s="93">
        <v>10663388.399999999</v>
      </c>
      <c r="P379" s="93">
        <v>0</v>
      </c>
      <c r="Q379" s="93">
        <v>0</v>
      </c>
      <c r="R379" s="93">
        <v>0</v>
      </c>
      <c r="S379" s="93">
        <f t="shared" si="187"/>
        <v>10663388.399999999</v>
      </c>
      <c r="T379" s="93">
        <f t="shared" si="188"/>
        <v>6562.8929098966019</v>
      </c>
      <c r="U379" s="93">
        <v>6686.37</v>
      </c>
    </row>
    <row r="380" spans="1:21" ht="70.5" x14ac:dyDescent="0.5">
      <c r="A380">
        <v>1</v>
      </c>
      <c r="B380" s="95">
        <f>SUBTOTAL(9,$A$326:A380)</f>
        <v>52</v>
      </c>
      <c r="C380" s="97" t="s">
        <v>478</v>
      </c>
      <c r="D380" s="99"/>
      <c r="E380" s="89">
        <v>1990</v>
      </c>
      <c r="F380" s="89" t="s">
        <v>498</v>
      </c>
      <c r="G380" s="89">
        <v>5</v>
      </c>
      <c r="H380" s="89" t="s">
        <v>391</v>
      </c>
      <c r="I380" s="90">
        <v>3010.5</v>
      </c>
      <c r="J380" s="90">
        <v>2501.9</v>
      </c>
      <c r="K380" s="91">
        <v>158</v>
      </c>
      <c r="L380" s="89" t="s">
        <v>496</v>
      </c>
      <c r="M380" s="89" t="s">
        <v>502</v>
      </c>
      <c r="N380" s="92" t="s">
        <v>555</v>
      </c>
      <c r="O380" s="93">
        <v>9842279.3499999996</v>
      </c>
      <c r="P380" s="93">
        <v>0</v>
      </c>
      <c r="Q380" s="93">
        <v>0</v>
      </c>
      <c r="R380" s="93">
        <v>0</v>
      </c>
      <c r="S380" s="93">
        <f t="shared" si="187"/>
        <v>9842279.3499999996</v>
      </c>
      <c r="T380" s="93">
        <f t="shared" si="188"/>
        <v>3269.3171732270384</v>
      </c>
      <c r="U380" s="93">
        <v>3269.32</v>
      </c>
    </row>
    <row r="381" spans="1:21" ht="35.25" x14ac:dyDescent="0.5">
      <c r="A381">
        <v>1</v>
      </c>
      <c r="B381" s="95">
        <f>SUBTOTAL(9,$A$326:A381)</f>
        <v>53</v>
      </c>
      <c r="C381" s="97" t="s">
        <v>488</v>
      </c>
      <c r="D381" s="99"/>
      <c r="E381" s="89">
        <v>1989</v>
      </c>
      <c r="F381" s="89" t="s">
        <v>498</v>
      </c>
      <c r="G381" s="89">
        <v>2</v>
      </c>
      <c r="H381" s="89" t="s">
        <v>400</v>
      </c>
      <c r="I381" s="90">
        <v>917.6</v>
      </c>
      <c r="J381" s="90">
        <v>833.4</v>
      </c>
      <c r="K381" s="91">
        <v>18</v>
      </c>
      <c r="L381" s="89" t="s">
        <v>496</v>
      </c>
      <c r="M381" s="89" t="s">
        <v>502</v>
      </c>
      <c r="N381" s="92" t="s">
        <v>563</v>
      </c>
      <c r="O381" s="93">
        <v>12082923.319999998</v>
      </c>
      <c r="P381" s="93">
        <v>0</v>
      </c>
      <c r="Q381" s="93">
        <v>0</v>
      </c>
      <c r="R381" s="93">
        <v>0</v>
      </c>
      <c r="S381" s="93">
        <f t="shared" si="187"/>
        <v>12082923.319999998</v>
      </c>
      <c r="T381" s="93">
        <f t="shared" si="188"/>
        <v>13167.963513513512</v>
      </c>
      <c r="U381" s="93">
        <v>13167.963513513512</v>
      </c>
    </row>
    <row r="382" spans="1:21" ht="35.25" x14ac:dyDescent="0.5">
      <c r="A382">
        <v>1</v>
      </c>
      <c r="B382" s="95">
        <f>SUBTOTAL(9,$A$326:A382)</f>
        <v>54</v>
      </c>
      <c r="C382" s="97" t="s">
        <v>466</v>
      </c>
      <c r="D382" s="99"/>
      <c r="E382" s="89">
        <v>1968</v>
      </c>
      <c r="F382" s="89" t="s">
        <v>498</v>
      </c>
      <c r="G382" s="89">
        <v>5</v>
      </c>
      <c r="H382" s="89" t="s">
        <v>397</v>
      </c>
      <c r="I382" s="90">
        <v>5817.61</v>
      </c>
      <c r="J382" s="90">
        <v>4120.28</v>
      </c>
      <c r="K382" s="91">
        <v>260</v>
      </c>
      <c r="L382" s="89" t="s">
        <v>496</v>
      </c>
      <c r="M382" s="89" t="s">
        <v>502</v>
      </c>
      <c r="N382" s="92" t="s">
        <v>556</v>
      </c>
      <c r="O382" s="93">
        <v>18706376.049999997</v>
      </c>
      <c r="P382" s="93">
        <v>0</v>
      </c>
      <c r="Q382" s="93">
        <v>0</v>
      </c>
      <c r="R382" s="93">
        <v>0</v>
      </c>
      <c r="S382" s="93">
        <f t="shared" si="187"/>
        <v>18706376.049999997</v>
      </c>
      <c r="T382" s="93">
        <f t="shared" si="188"/>
        <v>3215.4744044375607</v>
      </c>
      <c r="U382" s="93">
        <v>3275.97</v>
      </c>
    </row>
    <row r="383" spans="1:21" ht="70.5" x14ac:dyDescent="0.5">
      <c r="A383">
        <v>1</v>
      </c>
      <c r="B383" s="95">
        <f>SUBTOTAL(9,$A$326:A383)</f>
        <v>55</v>
      </c>
      <c r="C383" s="97" t="s">
        <v>490</v>
      </c>
      <c r="D383" s="99"/>
      <c r="E383" s="89">
        <v>1991</v>
      </c>
      <c r="F383" s="89" t="s">
        <v>499</v>
      </c>
      <c r="G383" s="89">
        <v>4</v>
      </c>
      <c r="H383" s="89" t="s">
        <v>393</v>
      </c>
      <c r="I383" s="90">
        <v>1882</v>
      </c>
      <c r="J383" s="90">
        <v>1701.7</v>
      </c>
      <c r="K383" s="91">
        <v>87</v>
      </c>
      <c r="L383" s="89" t="s">
        <v>496</v>
      </c>
      <c r="M383" s="89" t="s">
        <v>502</v>
      </c>
      <c r="N383" s="92" t="s">
        <v>555</v>
      </c>
      <c r="O383" s="93">
        <v>7635849.8399999999</v>
      </c>
      <c r="P383" s="93">
        <v>0</v>
      </c>
      <c r="Q383" s="93">
        <v>0</v>
      </c>
      <c r="R383" s="93">
        <v>0</v>
      </c>
      <c r="S383" s="93">
        <f t="shared" si="187"/>
        <v>7635849.8399999999</v>
      </c>
      <c r="T383" s="93">
        <f t="shared" si="188"/>
        <v>4057.3059723698193</v>
      </c>
      <c r="U383" s="93">
        <v>4057.31</v>
      </c>
    </row>
    <row r="384" spans="1:21" ht="35.25" x14ac:dyDescent="0.5">
      <c r="A384">
        <v>1</v>
      </c>
      <c r="B384" s="95">
        <f>SUBTOTAL(9,$A$326:A384)</f>
        <v>56</v>
      </c>
      <c r="C384" s="97" t="s">
        <v>475</v>
      </c>
      <c r="D384" s="99"/>
      <c r="E384" s="89">
        <v>1984</v>
      </c>
      <c r="F384" s="89" t="s">
        <v>498</v>
      </c>
      <c r="G384" s="89">
        <v>5</v>
      </c>
      <c r="H384" s="89" t="s">
        <v>391</v>
      </c>
      <c r="I384" s="90">
        <v>4398.6000000000004</v>
      </c>
      <c r="J384" s="90">
        <v>2297.1999999999998</v>
      </c>
      <c r="K384" s="91">
        <v>152</v>
      </c>
      <c r="L384" s="89" t="s">
        <v>496</v>
      </c>
      <c r="M384" s="89" t="s">
        <v>502</v>
      </c>
      <c r="N384" s="92" t="s">
        <v>557</v>
      </c>
      <c r="O384" s="93">
        <v>14782819.050000001</v>
      </c>
      <c r="P384" s="93">
        <v>0</v>
      </c>
      <c r="Q384" s="93">
        <v>0</v>
      </c>
      <c r="R384" s="93">
        <v>0</v>
      </c>
      <c r="S384" s="93">
        <f t="shared" si="187"/>
        <v>14782819.050000001</v>
      </c>
      <c r="T384" s="93">
        <f t="shared" si="188"/>
        <v>3360.8009480289184</v>
      </c>
      <c r="U384" s="93">
        <v>3360.8</v>
      </c>
    </row>
    <row r="385" spans="1:21" ht="35.25" x14ac:dyDescent="0.5">
      <c r="A385">
        <v>1</v>
      </c>
      <c r="B385" s="95">
        <f>SUBTOTAL(9,$A$326:A385)</f>
        <v>57</v>
      </c>
      <c r="C385" s="97" t="s">
        <v>467</v>
      </c>
      <c r="D385" s="99"/>
      <c r="E385" s="89">
        <v>1988</v>
      </c>
      <c r="F385" s="89" t="s">
        <v>498</v>
      </c>
      <c r="G385" s="89">
        <v>5</v>
      </c>
      <c r="H385" s="89" t="s">
        <v>394</v>
      </c>
      <c r="I385" s="90">
        <v>7170.6</v>
      </c>
      <c r="J385" s="90">
        <v>5407.6</v>
      </c>
      <c r="K385" s="91">
        <v>236</v>
      </c>
      <c r="L385" s="89" t="s">
        <v>496</v>
      </c>
      <c r="M385" s="89" t="s">
        <v>502</v>
      </c>
      <c r="N385" s="92" t="s">
        <v>558</v>
      </c>
      <c r="O385" s="93">
        <v>20473493.050000001</v>
      </c>
      <c r="P385" s="93">
        <v>0</v>
      </c>
      <c r="Q385" s="93">
        <v>0</v>
      </c>
      <c r="R385" s="93">
        <v>0</v>
      </c>
      <c r="S385" s="93">
        <f t="shared" si="187"/>
        <v>20473493.050000001</v>
      </c>
      <c r="T385" s="93">
        <f t="shared" si="188"/>
        <v>2855.1994324045409</v>
      </c>
      <c r="U385" s="93">
        <v>2855.2</v>
      </c>
    </row>
    <row r="386" spans="1:21" ht="35.25" x14ac:dyDescent="0.5">
      <c r="A386">
        <v>1</v>
      </c>
      <c r="B386" s="95">
        <f>SUBTOTAL(9,$A$326:A386)</f>
        <v>58</v>
      </c>
      <c r="C386" s="97" t="s">
        <v>473</v>
      </c>
      <c r="D386" s="99"/>
      <c r="E386" s="89">
        <v>1973</v>
      </c>
      <c r="F386" s="89" t="s">
        <v>498</v>
      </c>
      <c r="G386" s="89">
        <v>5</v>
      </c>
      <c r="H386" s="89" t="s">
        <v>394</v>
      </c>
      <c r="I386" s="90">
        <v>7803.4</v>
      </c>
      <c r="J386" s="90">
        <v>5998.8</v>
      </c>
      <c r="K386" s="91">
        <v>256</v>
      </c>
      <c r="L386" s="89" t="s">
        <v>496</v>
      </c>
      <c r="M386" s="89" t="s">
        <v>502</v>
      </c>
      <c r="N386" s="92" t="s">
        <v>560</v>
      </c>
      <c r="O386" s="93">
        <v>26150690.599999998</v>
      </c>
      <c r="P386" s="93">
        <v>0</v>
      </c>
      <c r="Q386" s="93">
        <v>0</v>
      </c>
      <c r="R386" s="93">
        <v>0</v>
      </c>
      <c r="S386" s="93">
        <f t="shared" si="187"/>
        <v>26150690.599999998</v>
      </c>
      <c r="T386" s="93">
        <f t="shared" si="188"/>
        <v>3351.1918650844505</v>
      </c>
      <c r="U386" s="93">
        <v>3414.24</v>
      </c>
    </row>
    <row r="387" spans="1:21" ht="35.25" x14ac:dyDescent="0.5">
      <c r="A387">
        <v>1</v>
      </c>
      <c r="B387" s="95">
        <f>SUBTOTAL(9,$A$326:A387)</f>
        <v>59</v>
      </c>
      <c r="C387" s="97" t="s">
        <v>465</v>
      </c>
      <c r="D387" s="99"/>
      <c r="E387" s="89">
        <v>1971</v>
      </c>
      <c r="F387" s="89" t="s">
        <v>498</v>
      </c>
      <c r="G387" s="89">
        <v>5</v>
      </c>
      <c r="H387" s="89" t="s">
        <v>395</v>
      </c>
      <c r="I387" s="90">
        <v>4341.5</v>
      </c>
      <c r="J387" s="90">
        <v>3356.8</v>
      </c>
      <c r="K387" s="91">
        <v>167</v>
      </c>
      <c r="L387" s="89" t="s">
        <v>496</v>
      </c>
      <c r="M387" s="89" t="s">
        <v>502</v>
      </c>
      <c r="N387" s="92" t="s">
        <v>560</v>
      </c>
      <c r="O387" s="93">
        <v>14572029.199999999</v>
      </c>
      <c r="P387" s="93">
        <v>0</v>
      </c>
      <c r="Q387" s="93">
        <v>0</v>
      </c>
      <c r="R387" s="93">
        <v>0</v>
      </c>
      <c r="S387" s="93">
        <f t="shared" si="187"/>
        <v>14572029.199999999</v>
      </c>
      <c r="T387" s="93">
        <f t="shared" si="188"/>
        <v>3356.4503512610845</v>
      </c>
      <c r="U387" s="93">
        <v>3419.9</v>
      </c>
    </row>
    <row r="388" spans="1:21" ht="35.25" x14ac:dyDescent="0.5">
      <c r="B388" s="88" t="s">
        <v>494</v>
      </c>
      <c r="C388" s="94"/>
      <c r="D388" s="89" t="s">
        <v>501</v>
      </c>
      <c r="E388" s="89" t="s">
        <v>501</v>
      </c>
      <c r="F388" s="89" t="s">
        <v>501</v>
      </c>
      <c r="G388" s="89" t="s">
        <v>501</v>
      </c>
      <c r="H388" s="89" t="s">
        <v>501</v>
      </c>
      <c r="I388" s="90">
        <f>I389</f>
        <v>12572.9</v>
      </c>
      <c r="J388" s="90">
        <f t="shared" ref="J388:K388" si="189">J389</f>
        <v>11241.5</v>
      </c>
      <c r="K388" s="91">
        <f t="shared" si="189"/>
        <v>486</v>
      </c>
      <c r="L388" s="89" t="s">
        <v>501</v>
      </c>
      <c r="M388" s="89" t="s">
        <v>501</v>
      </c>
      <c r="N388" s="92" t="s">
        <v>501</v>
      </c>
      <c r="O388" s="93">
        <v>16653126</v>
      </c>
      <c r="P388" s="93">
        <f t="shared" ref="P388:S388" si="190">P389</f>
        <v>0</v>
      </c>
      <c r="Q388" s="93">
        <f t="shared" si="190"/>
        <v>0</v>
      </c>
      <c r="R388" s="93">
        <f t="shared" si="190"/>
        <v>0</v>
      </c>
      <c r="S388" s="93">
        <f t="shared" si="190"/>
        <v>16653126</v>
      </c>
      <c r="T388" s="93">
        <f t="shared" ref="T388:T428" si="191">O388/I388</f>
        <v>1324.5254475896572</v>
      </c>
      <c r="U388" s="93">
        <f>U389</f>
        <v>1324.53</v>
      </c>
    </row>
    <row r="389" spans="1:21" ht="35.25" x14ac:dyDescent="0.5">
      <c r="A389">
        <v>1</v>
      </c>
      <c r="B389" s="95">
        <f>SUBTOTAL(9,$A$326:A389)</f>
        <v>60</v>
      </c>
      <c r="C389" s="97" t="s">
        <v>160</v>
      </c>
      <c r="D389" s="89"/>
      <c r="E389" s="89">
        <v>2003</v>
      </c>
      <c r="F389" s="89" t="s">
        <v>499</v>
      </c>
      <c r="G389" s="89">
        <v>10</v>
      </c>
      <c r="H389" s="89" t="s">
        <v>395</v>
      </c>
      <c r="I389" s="90">
        <v>12572.9</v>
      </c>
      <c r="J389" s="90">
        <v>11241.5</v>
      </c>
      <c r="K389" s="91">
        <v>486</v>
      </c>
      <c r="L389" s="89" t="s">
        <v>496</v>
      </c>
      <c r="M389" s="89" t="s">
        <v>502</v>
      </c>
      <c r="N389" s="92" t="s">
        <v>515</v>
      </c>
      <c r="O389" s="93">
        <v>16653126</v>
      </c>
      <c r="P389" s="93">
        <v>0</v>
      </c>
      <c r="Q389" s="93">
        <v>0</v>
      </c>
      <c r="R389" s="93">
        <v>0</v>
      </c>
      <c r="S389" s="93">
        <f t="shared" ref="S389:S428" si="192">O389-P389-Q389-R389</f>
        <v>16653126</v>
      </c>
      <c r="T389" s="93">
        <f t="shared" si="191"/>
        <v>1324.5254475896572</v>
      </c>
      <c r="U389" s="93">
        <v>1324.53</v>
      </c>
    </row>
    <row r="390" spans="1:21" ht="35.25" x14ac:dyDescent="0.5">
      <c r="B390" s="98" t="s">
        <v>574</v>
      </c>
      <c r="C390" s="98"/>
      <c r="D390" s="89" t="s">
        <v>501</v>
      </c>
      <c r="E390" s="89" t="s">
        <v>501</v>
      </c>
      <c r="F390" s="89" t="s">
        <v>501</v>
      </c>
      <c r="G390" s="89" t="s">
        <v>501</v>
      </c>
      <c r="H390" s="89" t="s">
        <v>501</v>
      </c>
      <c r="I390" s="90">
        <f>SUM(I391:I397)</f>
        <v>42009.31</v>
      </c>
      <c r="J390" s="90">
        <f t="shared" ref="J390:K390" si="193">SUM(J391:J397)</f>
        <v>34253.659999999996</v>
      </c>
      <c r="K390" s="91">
        <f t="shared" si="193"/>
        <v>1649</v>
      </c>
      <c r="L390" s="89" t="s">
        <v>501</v>
      </c>
      <c r="M390" s="89" t="s">
        <v>501</v>
      </c>
      <c r="N390" s="92" t="s">
        <v>501</v>
      </c>
      <c r="O390" s="93">
        <v>85146777.579999998</v>
      </c>
      <c r="P390" s="93">
        <f>SUM(P391:P397)</f>
        <v>0</v>
      </c>
      <c r="Q390" s="93">
        <f t="shared" ref="Q390:S390" si="194">SUM(Q391:Q397)</f>
        <v>0</v>
      </c>
      <c r="R390" s="93">
        <f t="shared" si="194"/>
        <v>0</v>
      </c>
      <c r="S390" s="93">
        <f t="shared" si="194"/>
        <v>85146777.579999998</v>
      </c>
      <c r="T390" s="93">
        <f t="shared" ref="T390:T409" si="195">O390/I390</f>
        <v>2026.8549419164467</v>
      </c>
      <c r="U390" s="93">
        <f>MAX(U391:U397)</f>
        <v>3308.26</v>
      </c>
    </row>
    <row r="391" spans="1:21" ht="35.25" x14ac:dyDescent="0.5">
      <c r="A391">
        <v>1</v>
      </c>
      <c r="B391" s="95">
        <f>SUBTOTAL(9,$A$326:A391)</f>
        <v>61</v>
      </c>
      <c r="C391" s="97" t="s">
        <v>418</v>
      </c>
      <c r="D391" s="99"/>
      <c r="E391" s="89">
        <v>1967</v>
      </c>
      <c r="F391" s="89" t="s">
        <v>499</v>
      </c>
      <c r="G391" s="89">
        <v>5</v>
      </c>
      <c r="H391" s="89" t="s">
        <v>395</v>
      </c>
      <c r="I391" s="90">
        <v>2906.96</v>
      </c>
      <c r="J391" s="90">
        <v>2618.8000000000002</v>
      </c>
      <c r="K391" s="91">
        <v>142</v>
      </c>
      <c r="L391" s="89" t="s">
        <v>496</v>
      </c>
      <c r="M391" s="89" t="s">
        <v>502</v>
      </c>
      <c r="N391" s="92" t="s">
        <v>584</v>
      </c>
      <c r="O391" s="93">
        <v>9480145.5600000005</v>
      </c>
      <c r="P391" s="93">
        <v>0</v>
      </c>
      <c r="Q391" s="93">
        <v>0</v>
      </c>
      <c r="R391" s="93">
        <v>0</v>
      </c>
      <c r="S391" s="93">
        <f t="shared" ref="S391:S409" si="196">O391-P391-Q391-R391</f>
        <v>9480145.5600000005</v>
      </c>
      <c r="T391" s="93">
        <f t="shared" si="195"/>
        <v>3261.1888570878168</v>
      </c>
      <c r="U391" s="93">
        <v>3261.19</v>
      </c>
    </row>
    <row r="392" spans="1:21" ht="35.25" x14ac:dyDescent="0.5">
      <c r="A392">
        <v>1</v>
      </c>
      <c r="B392" s="95">
        <f>SUBTOTAL(9,$A$326:A392)</f>
        <v>62</v>
      </c>
      <c r="C392" s="97" t="s">
        <v>407</v>
      </c>
      <c r="D392" s="99"/>
      <c r="E392" s="89">
        <v>1993</v>
      </c>
      <c r="F392" s="89" t="s">
        <v>499</v>
      </c>
      <c r="G392" s="89">
        <v>9</v>
      </c>
      <c r="H392" s="89" t="s">
        <v>397</v>
      </c>
      <c r="I392" s="90">
        <v>11836.7</v>
      </c>
      <c r="J392" s="90">
        <v>10439.700000000001</v>
      </c>
      <c r="K392" s="91">
        <v>544</v>
      </c>
      <c r="L392" s="89" t="s">
        <v>496</v>
      </c>
      <c r="M392" s="89" t="s">
        <v>502</v>
      </c>
      <c r="N392" s="92" t="s">
        <v>584</v>
      </c>
      <c r="O392" s="93">
        <v>22696735.919999998</v>
      </c>
      <c r="P392" s="93">
        <v>0</v>
      </c>
      <c r="Q392" s="93">
        <v>0</v>
      </c>
      <c r="R392" s="93">
        <v>0</v>
      </c>
      <c r="S392" s="93">
        <f t="shared" si="196"/>
        <v>22696735.919999998</v>
      </c>
      <c r="T392" s="93">
        <f t="shared" si="195"/>
        <v>1917.4884824317585</v>
      </c>
      <c r="U392" s="93">
        <v>1917.49</v>
      </c>
    </row>
    <row r="393" spans="1:21" ht="35.25" x14ac:dyDescent="0.5">
      <c r="A393">
        <v>1</v>
      </c>
      <c r="B393" s="95">
        <f>SUBTOTAL(9,$A$326:A393)</f>
        <v>63</v>
      </c>
      <c r="C393" s="97" t="s">
        <v>413</v>
      </c>
      <c r="D393" s="99"/>
      <c r="E393" s="89">
        <v>1971</v>
      </c>
      <c r="F393" s="89" t="s">
        <v>498</v>
      </c>
      <c r="G393" s="89">
        <v>5</v>
      </c>
      <c r="H393" s="89">
        <v>4</v>
      </c>
      <c r="I393" s="90">
        <v>3906.16</v>
      </c>
      <c r="J393" s="90">
        <v>3356.87</v>
      </c>
      <c r="K393" s="91">
        <v>131</v>
      </c>
      <c r="L393" s="89" t="s">
        <v>496</v>
      </c>
      <c r="M393" s="89" t="s">
        <v>502</v>
      </c>
      <c r="N393" s="92" t="s">
        <v>581</v>
      </c>
      <c r="O393" s="93">
        <v>12105615.6</v>
      </c>
      <c r="P393" s="93">
        <v>0</v>
      </c>
      <c r="Q393" s="93">
        <v>0</v>
      </c>
      <c r="R393" s="93">
        <v>0</v>
      </c>
      <c r="S393" s="93">
        <f t="shared" si="196"/>
        <v>12105615.6</v>
      </c>
      <c r="T393" s="93">
        <f t="shared" si="195"/>
        <v>3099.1089970712924</v>
      </c>
      <c r="U393" s="93">
        <v>3099.11</v>
      </c>
    </row>
    <row r="394" spans="1:21" ht="35.25" x14ac:dyDescent="0.5">
      <c r="A394">
        <v>1</v>
      </c>
      <c r="B394" s="95">
        <f>SUBTOTAL(9,$A$326:A394)</f>
        <v>64</v>
      </c>
      <c r="C394" s="97" t="s">
        <v>402</v>
      </c>
      <c r="D394" s="99"/>
      <c r="E394" s="89">
        <v>2001</v>
      </c>
      <c r="F394" s="89" t="s">
        <v>499</v>
      </c>
      <c r="G394" s="89">
        <v>9</v>
      </c>
      <c r="H394" s="89" t="s">
        <v>393</v>
      </c>
      <c r="I394" s="90">
        <v>4952.99</v>
      </c>
      <c r="J394" s="90">
        <v>3715.7</v>
      </c>
      <c r="K394" s="91">
        <v>187</v>
      </c>
      <c r="L394" s="89" t="s">
        <v>496</v>
      </c>
      <c r="M394" s="89" t="s">
        <v>502</v>
      </c>
      <c r="N394" s="92" t="s">
        <v>581</v>
      </c>
      <c r="O394" s="93">
        <v>8326563</v>
      </c>
      <c r="P394" s="93">
        <v>0</v>
      </c>
      <c r="Q394" s="93">
        <v>0</v>
      </c>
      <c r="R394" s="93">
        <v>0</v>
      </c>
      <c r="S394" s="93">
        <f t="shared" si="196"/>
        <v>8326563</v>
      </c>
      <c r="T394" s="93">
        <f t="shared" si="195"/>
        <v>1681.1184759105106</v>
      </c>
      <c r="U394" s="93">
        <v>1681.12</v>
      </c>
    </row>
    <row r="395" spans="1:21" ht="35.25" x14ac:dyDescent="0.5">
      <c r="A395">
        <v>1</v>
      </c>
      <c r="B395" s="95">
        <f>SUBTOTAL(9,$A$326:A395)</f>
        <v>65</v>
      </c>
      <c r="C395" s="97" t="s">
        <v>403</v>
      </c>
      <c r="D395" s="99"/>
      <c r="E395" s="89">
        <v>1999</v>
      </c>
      <c r="F395" s="89" t="s">
        <v>498</v>
      </c>
      <c r="G395" s="89">
        <v>9</v>
      </c>
      <c r="H395" s="89" t="s">
        <v>400</v>
      </c>
      <c r="I395" s="90">
        <v>6506.1</v>
      </c>
      <c r="J395" s="90">
        <v>6385.6</v>
      </c>
      <c r="K395" s="91">
        <v>304</v>
      </c>
      <c r="L395" s="89" t="s">
        <v>496</v>
      </c>
      <c r="M395" s="89" t="s">
        <v>502</v>
      </c>
      <c r="N395" s="92" t="s">
        <v>584</v>
      </c>
      <c r="O395" s="93">
        <v>8326563</v>
      </c>
      <c r="P395" s="93">
        <v>0</v>
      </c>
      <c r="Q395" s="93">
        <v>0</v>
      </c>
      <c r="R395" s="93">
        <v>0</v>
      </c>
      <c r="S395" s="93">
        <f t="shared" si="196"/>
        <v>8326563</v>
      </c>
      <c r="T395" s="93">
        <f t="shared" si="195"/>
        <v>1279.808641121409</v>
      </c>
      <c r="U395" s="93">
        <v>1279.81</v>
      </c>
    </row>
    <row r="396" spans="1:21" ht="35.25" x14ac:dyDescent="0.5">
      <c r="A396">
        <v>1</v>
      </c>
      <c r="B396" s="95">
        <f>SUBTOTAL(9,$A$326:A396)</f>
        <v>66</v>
      </c>
      <c r="C396" s="97" t="s">
        <v>405</v>
      </c>
      <c r="D396" s="99"/>
      <c r="E396" s="89">
        <v>1989</v>
      </c>
      <c r="F396" s="89" t="s">
        <v>498</v>
      </c>
      <c r="G396" s="89">
        <v>9</v>
      </c>
      <c r="H396" s="89" t="s">
        <v>393</v>
      </c>
      <c r="I396" s="90">
        <v>6915.9</v>
      </c>
      <c r="J396" s="90">
        <v>3983.79</v>
      </c>
      <c r="K396" s="91">
        <v>173</v>
      </c>
      <c r="L396" s="89" t="s">
        <v>496</v>
      </c>
      <c r="M396" s="89" t="s">
        <v>502</v>
      </c>
      <c r="N396" s="92" t="s">
        <v>581</v>
      </c>
      <c r="O396" s="93">
        <v>9182678.5</v>
      </c>
      <c r="P396" s="93">
        <v>0</v>
      </c>
      <c r="Q396" s="93">
        <v>0</v>
      </c>
      <c r="R396" s="93">
        <v>0</v>
      </c>
      <c r="S396" s="93">
        <f t="shared" si="196"/>
        <v>9182678.5</v>
      </c>
      <c r="T396" s="93">
        <f t="shared" si="195"/>
        <v>1327.7633424427768</v>
      </c>
      <c r="U396" s="93">
        <v>1327.76</v>
      </c>
    </row>
    <row r="397" spans="1:21" ht="35.25" x14ac:dyDescent="0.5">
      <c r="A397">
        <v>1</v>
      </c>
      <c r="B397" s="95">
        <f>SUBTOTAL(9,$A$326:A397)</f>
        <v>67</v>
      </c>
      <c r="C397" s="97" t="s">
        <v>410</v>
      </c>
      <c r="D397" s="99"/>
      <c r="E397" s="89">
        <v>1975</v>
      </c>
      <c r="F397" s="89" t="s">
        <v>498</v>
      </c>
      <c r="G397" s="89">
        <v>5</v>
      </c>
      <c r="H397" s="89" t="s">
        <v>408</v>
      </c>
      <c r="I397" s="90">
        <v>4984.5</v>
      </c>
      <c r="J397" s="90">
        <v>3753.2</v>
      </c>
      <c r="K397" s="91">
        <v>168</v>
      </c>
      <c r="L397" s="89" t="s">
        <v>496</v>
      </c>
      <c r="M397" s="89" t="s">
        <v>502</v>
      </c>
      <c r="N397" s="92" t="s">
        <v>591</v>
      </c>
      <c r="O397" s="93">
        <v>15028476</v>
      </c>
      <c r="P397" s="93">
        <v>0</v>
      </c>
      <c r="Q397" s="93">
        <v>0</v>
      </c>
      <c r="R397" s="93">
        <v>0</v>
      </c>
      <c r="S397" s="93">
        <f t="shared" si="196"/>
        <v>15028476</v>
      </c>
      <c r="T397" s="93">
        <f t="shared" si="195"/>
        <v>3015.0418296719831</v>
      </c>
      <c r="U397" s="93">
        <v>3308.26</v>
      </c>
    </row>
    <row r="398" spans="1:21" ht="35.25" x14ac:dyDescent="0.5">
      <c r="B398" s="98" t="s">
        <v>576</v>
      </c>
      <c r="C398" s="98"/>
      <c r="D398" s="89" t="s">
        <v>501</v>
      </c>
      <c r="E398" s="89" t="s">
        <v>501</v>
      </c>
      <c r="F398" s="89" t="s">
        <v>501</v>
      </c>
      <c r="G398" s="89" t="s">
        <v>501</v>
      </c>
      <c r="H398" s="89" t="s">
        <v>501</v>
      </c>
      <c r="I398" s="90">
        <f>SUM(I399:I400)</f>
        <v>1619.8</v>
      </c>
      <c r="J398" s="90">
        <f t="shared" ref="J398:K398" si="197">SUM(J399:J400)</f>
        <v>1492.3000000000002</v>
      </c>
      <c r="K398" s="91">
        <f t="shared" si="197"/>
        <v>57</v>
      </c>
      <c r="L398" s="89" t="s">
        <v>501</v>
      </c>
      <c r="M398" s="89" t="s">
        <v>501</v>
      </c>
      <c r="N398" s="92" t="s">
        <v>501</v>
      </c>
      <c r="O398" s="93">
        <v>31121773.539999999</v>
      </c>
      <c r="P398" s="93">
        <f>SUM(P399:P400)</f>
        <v>0</v>
      </c>
      <c r="Q398" s="93">
        <f t="shared" ref="Q398:S398" si="198">SUM(Q399:Q400)</f>
        <v>0</v>
      </c>
      <c r="R398" s="93">
        <f t="shared" si="198"/>
        <v>0</v>
      </c>
      <c r="S398" s="93">
        <f t="shared" si="198"/>
        <v>31121773.539999999</v>
      </c>
      <c r="T398" s="93">
        <f t="shared" si="195"/>
        <v>19213.34333868379</v>
      </c>
      <c r="U398" s="93">
        <f>MAX(U399:U400)</f>
        <v>21472.45</v>
      </c>
    </row>
    <row r="399" spans="1:21" ht="35.25" x14ac:dyDescent="0.5">
      <c r="A399">
        <v>1</v>
      </c>
      <c r="B399" s="95">
        <f>SUBTOTAL(9,$A$326:A399)</f>
        <v>68</v>
      </c>
      <c r="C399" s="97" t="s">
        <v>430</v>
      </c>
      <c r="D399" s="99"/>
      <c r="E399" s="89">
        <v>1951</v>
      </c>
      <c r="F399" s="89" t="s">
        <v>498</v>
      </c>
      <c r="G399" s="89">
        <v>2</v>
      </c>
      <c r="H399" s="89" t="s">
        <v>393</v>
      </c>
      <c r="I399" s="90">
        <v>734</v>
      </c>
      <c r="J399" s="90">
        <v>672.6</v>
      </c>
      <c r="K399" s="91">
        <v>26</v>
      </c>
      <c r="L399" s="89" t="s">
        <v>496</v>
      </c>
      <c r="M399" s="89" t="s">
        <v>502</v>
      </c>
      <c r="N399" s="92" t="s">
        <v>516</v>
      </c>
      <c r="O399" s="93">
        <v>14760776.110000001</v>
      </c>
      <c r="P399" s="93">
        <v>0</v>
      </c>
      <c r="Q399" s="93">
        <v>0</v>
      </c>
      <c r="R399" s="93">
        <v>0</v>
      </c>
      <c r="S399" s="93">
        <f t="shared" si="196"/>
        <v>14760776.110000001</v>
      </c>
      <c r="T399" s="93">
        <f t="shared" si="195"/>
        <v>20110.049196185289</v>
      </c>
      <c r="U399" s="93">
        <v>21472.45</v>
      </c>
    </row>
    <row r="400" spans="1:21" ht="35.25" x14ac:dyDescent="0.5">
      <c r="A400">
        <v>1</v>
      </c>
      <c r="B400" s="95">
        <f>SUBTOTAL(9,$A$326:A400)</f>
        <v>69</v>
      </c>
      <c r="C400" s="97" t="s">
        <v>429</v>
      </c>
      <c r="D400" s="99"/>
      <c r="E400" s="89">
        <v>1952</v>
      </c>
      <c r="F400" s="89" t="s">
        <v>498</v>
      </c>
      <c r="G400" s="89">
        <v>2</v>
      </c>
      <c r="H400" s="89" t="s">
        <v>393</v>
      </c>
      <c r="I400" s="90">
        <v>885.8</v>
      </c>
      <c r="J400" s="90">
        <v>819.7</v>
      </c>
      <c r="K400" s="91">
        <v>31</v>
      </c>
      <c r="L400" s="89" t="s">
        <v>496</v>
      </c>
      <c r="M400" s="89" t="s">
        <v>503</v>
      </c>
      <c r="N400" s="92" t="s">
        <v>504</v>
      </c>
      <c r="O400" s="93">
        <v>16360997.43</v>
      </c>
      <c r="P400" s="93">
        <v>0</v>
      </c>
      <c r="Q400" s="93">
        <v>0</v>
      </c>
      <c r="R400" s="93">
        <v>0</v>
      </c>
      <c r="S400" s="93">
        <f t="shared" si="196"/>
        <v>16360997.43</v>
      </c>
      <c r="T400" s="93">
        <f t="shared" si="195"/>
        <v>18470.306423571914</v>
      </c>
      <c r="U400" s="93">
        <v>19873.18</v>
      </c>
    </row>
    <row r="401" spans="1:21" ht="35.25" x14ac:dyDescent="0.5">
      <c r="B401" s="98" t="s">
        <v>575</v>
      </c>
      <c r="C401" s="98"/>
      <c r="D401" s="89" t="s">
        <v>501</v>
      </c>
      <c r="E401" s="89" t="s">
        <v>501</v>
      </c>
      <c r="F401" s="89" t="s">
        <v>501</v>
      </c>
      <c r="G401" s="89" t="s">
        <v>501</v>
      </c>
      <c r="H401" s="89" t="s">
        <v>501</v>
      </c>
      <c r="I401" s="90">
        <f>I402</f>
        <v>7511.5</v>
      </c>
      <c r="J401" s="90">
        <f t="shared" ref="J401:K401" si="199">J402</f>
        <v>4424.8</v>
      </c>
      <c r="K401" s="91">
        <f t="shared" si="199"/>
        <v>194</v>
      </c>
      <c r="L401" s="89" t="s">
        <v>501</v>
      </c>
      <c r="M401" s="89" t="s">
        <v>501</v>
      </c>
      <c r="N401" s="92" t="s">
        <v>501</v>
      </c>
      <c r="O401" s="93">
        <v>18432428.520000003</v>
      </c>
      <c r="P401" s="93">
        <f>P402</f>
        <v>0</v>
      </c>
      <c r="Q401" s="93">
        <f t="shared" ref="Q401:S401" si="200">Q402</f>
        <v>0</v>
      </c>
      <c r="R401" s="93">
        <f t="shared" si="200"/>
        <v>0</v>
      </c>
      <c r="S401" s="93">
        <f t="shared" si="200"/>
        <v>18432428.520000003</v>
      </c>
      <c r="T401" s="93">
        <f t="shared" si="195"/>
        <v>2453.8944977700862</v>
      </c>
      <c r="U401" s="93">
        <f>U402</f>
        <v>2500.06</v>
      </c>
    </row>
    <row r="402" spans="1:21" ht="35.25" x14ac:dyDescent="0.5">
      <c r="A402">
        <v>1</v>
      </c>
      <c r="B402" s="95">
        <f>SUBTOTAL(9,$A$326:A402)</f>
        <v>70</v>
      </c>
      <c r="C402" s="97" t="s">
        <v>424</v>
      </c>
      <c r="D402" s="99"/>
      <c r="E402" s="89">
        <v>1976</v>
      </c>
      <c r="F402" s="89" t="s">
        <v>498</v>
      </c>
      <c r="G402" s="89">
        <v>5</v>
      </c>
      <c r="H402" s="89" t="s">
        <v>397</v>
      </c>
      <c r="I402" s="90">
        <v>7511.5</v>
      </c>
      <c r="J402" s="90">
        <v>4424.8</v>
      </c>
      <c r="K402" s="91">
        <v>194</v>
      </c>
      <c r="L402" s="89" t="s">
        <v>496</v>
      </c>
      <c r="M402" s="89" t="s">
        <v>502</v>
      </c>
      <c r="N402" s="92" t="s">
        <v>585</v>
      </c>
      <c r="O402" s="93">
        <v>18432428.520000003</v>
      </c>
      <c r="P402" s="93">
        <v>0</v>
      </c>
      <c r="Q402" s="93">
        <v>0</v>
      </c>
      <c r="R402" s="93">
        <v>0</v>
      </c>
      <c r="S402" s="93">
        <f t="shared" si="196"/>
        <v>18432428.520000003</v>
      </c>
      <c r="T402" s="93">
        <f t="shared" si="195"/>
        <v>2453.8944977700862</v>
      </c>
      <c r="U402" s="93">
        <v>2500.06</v>
      </c>
    </row>
    <row r="403" spans="1:21" ht="35.25" x14ac:dyDescent="0.5">
      <c r="B403" s="98" t="s">
        <v>577</v>
      </c>
      <c r="C403" s="98"/>
      <c r="D403" s="89" t="s">
        <v>501</v>
      </c>
      <c r="E403" s="89" t="s">
        <v>501</v>
      </c>
      <c r="F403" s="89" t="s">
        <v>501</v>
      </c>
      <c r="G403" s="89" t="s">
        <v>501</v>
      </c>
      <c r="H403" s="89" t="s">
        <v>501</v>
      </c>
      <c r="I403" s="90">
        <f>SUM(I404:I405)</f>
        <v>4741.5599999999995</v>
      </c>
      <c r="J403" s="90">
        <f t="shared" ref="J403:K403" si="201">SUM(J404:J405)</f>
        <v>3831.6</v>
      </c>
      <c r="K403" s="91">
        <f t="shared" si="201"/>
        <v>171</v>
      </c>
      <c r="L403" s="89" t="s">
        <v>501</v>
      </c>
      <c r="M403" s="89" t="s">
        <v>501</v>
      </c>
      <c r="N403" s="92" t="s">
        <v>501</v>
      </c>
      <c r="O403" s="93">
        <v>19370983.699999999</v>
      </c>
      <c r="P403" s="93">
        <f>SUM(P404:P405)</f>
        <v>0</v>
      </c>
      <c r="Q403" s="93">
        <f t="shared" ref="Q403:S403" si="202">SUM(Q404:Q405)</f>
        <v>0</v>
      </c>
      <c r="R403" s="93">
        <f t="shared" si="202"/>
        <v>0</v>
      </c>
      <c r="S403" s="93">
        <f t="shared" si="202"/>
        <v>19370983.699999999</v>
      </c>
      <c r="T403" s="93">
        <f t="shared" si="195"/>
        <v>4085.3608727929209</v>
      </c>
      <c r="U403" s="93">
        <f>MAX(U404:U405)</f>
        <v>5431.15</v>
      </c>
    </row>
    <row r="404" spans="1:21" ht="35.25" x14ac:dyDescent="0.5">
      <c r="A404">
        <v>1</v>
      </c>
      <c r="B404" s="95">
        <f>SUBTOTAL(9,$A$326:A404)</f>
        <v>71</v>
      </c>
      <c r="C404" s="97" t="s">
        <v>434</v>
      </c>
      <c r="D404" s="99"/>
      <c r="E404" s="89">
        <v>1978</v>
      </c>
      <c r="F404" s="89" t="s">
        <v>498</v>
      </c>
      <c r="G404" s="89">
        <v>3</v>
      </c>
      <c r="H404" s="89" t="s">
        <v>393</v>
      </c>
      <c r="I404" s="90">
        <v>1579.06</v>
      </c>
      <c r="J404" s="90">
        <v>1094.5999999999999</v>
      </c>
      <c r="K404" s="91">
        <v>61</v>
      </c>
      <c r="L404" s="89" t="s">
        <v>496</v>
      </c>
      <c r="M404" s="89" t="s">
        <v>502</v>
      </c>
      <c r="N404" s="92" t="s">
        <v>587</v>
      </c>
      <c r="O404" s="93">
        <v>8417729.5800000001</v>
      </c>
      <c r="P404" s="93">
        <v>0</v>
      </c>
      <c r="Q404" s="93">
        <v>0</v>
      </c>
      <c r="R404" s="93">
        <v>0</v>
      </c>
      <c r="S404" s="93">
        <f t="shared" si="196"/>
        <v>8417729.5800000001</v>
      </c>
      <c r="T404" s="93">
        <f t="shared" si="195"/>
        <v>5330.8484668093679</v>
      </c>
      <c r="U404" s="93">
        <v>5431.15</v>
      </c>
    </row>
    <row r="405" spans="1:21" ht="35.25" x14ac:dyDescent="0.5">
      <c r="A405">
        <v>1</v>
      </c>
      <c r="B405" s="95">
        <f>SUBTOTAL(9,$A$326:A405)</f>
        <v>72</v>
      </c>
      <c r="C405" s="97" t="s">
        <v>438</v>
      </c>
      <c r="D405" s="99"/>
      <c r="E405" s="89">
        <v>1984</v>
      </c>
      <c r="F405" s="89" t="s">
        <v>498</v>
      </c>
      <c r="G405" s="89">
        <v>5</v>
      </c>
      <c r="H405" s="89" t="s">
        <v>395</v>
      </c>
      <c r="I405" s="90">
        <v>3162.5</v>
      </c>
      <c r="J405" s="90">
        <v>2737</v>
      </c>
      <c r="K405" s="91">
        <v>110</v>
      </c>
      <c r="L405" s="89" t="s">
        <v>496</v>
      </c>
      <c r="M405" s="89" t="s">
        <v>502</v>
      </c>
      <c r="N405" s="92" t="s">
        <v>586</v>
      </c>
      <c r="O405" s="93">
        <v>10953254.119999999</v>
      </c>
      <c r="P405" s="93">
        <v>0</v>
      </c>
      <c r="Q405" s="93">
        <v>0</v>
      </c>
      <c r="R405" s="93">
        <v>0</v>
      </c>
      <c r="S405" s="93">
        <f t="shared" si="196"/>
        <v>10953254.119999999</v>
      </c>
      <c r="T405" s="93">
        <f t="shared" si="195"/>
        <v>3463.4795636363633</v>
      </c>
      <c r="U405" s="93">
        <v>3463.48</v>
      </c>
    </row>
    <row r="406" spans="1:21" ht="35.25" x14ac:dyDescent="0.5">
      <c r="B406" s="98" t="s">
        <v>578</v>
      </c>
      <c r="C406" s="98"/>
      <c r="D406" s="89" t="s">
        <v>501</v>
      </c>
      <c r="E406" s="89" t="s">
        <v>501</v>
      </c>
      <c r="F406" s="89" t="s">
        <v>501</v>
      </c>
      <c r="G406" s="89" t="s">
        <v>501</v>
      </c>
      <c r="H406" s="89" t="s">
        <v>501</v>
      </c>
      <c r="I406" s="90">
        <f>I407</f>
        <v>390.6</v>
      </c>
      <c r="J406" s="90">
        <f t="shared" ref="J406:K406" si="203">J407</f>
        <v>390.6</v>
      </c>
      <c r="K406" s="91">
        <f t="shared" si="203"/>
        <v>30</v>
      </c>
      <c r="L406" s="89" t="s">
        <v>501</v>
      </c>
      <c r="M406" s="89" t="s">
        <v>501</v>
      </c>
      <c r="N406" s="92" t="s">
        <v>501</v>
      </c>
      <c r="O406" s="93">
        <v>4637304.5</v>
      </c>
      <c r="P406" s="93">
        <f>P407</f>
        <v>0</v>
      </c>
      <c r="Q406" s="93">
        <f t="shared" ref="Q406:S406" si="204">Q407</f>
        <v>0</v>
      </c>
      <c r="R406" s="93">
        <f t="shared" si="204"/>
        <v>0</v>
      </c>
      <c r="S406" s="93">
        <f t="shared" si="204"/>
        <v>4637304.5</v>
      </c>
      <c r="T406" s="93">
        <f t="shared" si="195"/>
        <v>11872.259344598053</v>
      </c>
      <c r="U406" s="93">
        <f>U407</f>
        <v>12095.63</v>
      </c>
    </row>
    <row r="407" spans="1:21" ht="35.25" x14ac:dyDescent="0.5">
      <c r="A407">
        <v>1</v>
      </c>
      <c r="B407" s="95">
        <f>SUBTOTAL(9,$A$326:A407)</f>
        <v>73</v>
      </c>
      <c r="C407" s="97" t="s">
        <v>433</v>
      </c>
      <c r="D407" s="99"/>
      <c r="E407" s="89">
        <v>1967</v>
      </c>
      <c r="F407" s="89" t="s">
        <v>498</v>
      </c>
      <c r="G407" s="89">
        <v>2</v>
      </c>
      <c r="H407" s="89" t="s">
        <v>393</v>
      </c>
      <c r="I407" s="90">
        <v>390.6</v>
      </c>
      <c r="J407" s="90">
        <v>390.6</v>
      </c>
      <c r="K407" s="91">
        <v>30</v>
      </c>
      <c r="L407" s="89" t="s">
        <v>496</v>
      </c>
      <c r="M407" s="89" t="s">
        <v>503</v>
      </c>
      <c r="N407" s="92" t="s">
        <v>504</v>
      </c>
      <c r="O407" s="93">
        <v>4637304.5</v>
      </c>
      <c r="P407" s="93">
        <v>0</v>
      </c>
      <c r="Q407" s="93">
        <v>0</v>
      </c>
      <c r="R407" s="93">
        <v>0</v>
      </c>
      <c r="S407" s="93">
        <f t="shared" si="196"/>
        <v>4637304.5</v>
      </c>
      <c r="T407" s="93">
        <f t="shared" si="195"/>
        <v>11872.259344598053</v>
      </c>
      <c r="U407" s="93">
        <v>12095.63</v>
      </c>
    </row>
    <row r="408" spans="1:21" ht="35.25" x14ac:dyDescent="0.5">
      <c r="B408" s="98" t="s">
        <v>579</v>
      </c>
      <c r="C408" s="98"/>
      <c r="D408" s="89" t="s">
        <v>501</v>
      </c>
      <c r="E408" s="89" t="s">
        <v>501</v>
      </c>
      <c r="F408" s="89" t="s">
        <v>501</v>
      </c>
      <c r="G408" s="89" t="s">
        <v>501</v>
      </c>
      <c r="H408" s="89" t="s">
        <v>501</v>
      </c>
      <c r="I408" s="90">
        <f>I409</f>
        <v>561.9</v>
      </c>
      <c r="J408" s="90">
        <f t="shared" ref="J408:K408" si="205">J409</f>
        <v>538.70000000000005</v>
      </c>
      <c r="K408" s="91">
        <f t="shared" si="205"/>
        <v>31</v>
      </c>
      <c r="L408" s="89" t="s">
        <v>501</v>
      </c>
      <c r="M408" s="89" t="s">
        <v>501</v>
      </c>
      <c r="N408" s="92" t="s">
        <v>501</v>
      </c>
      <c r="O408" s="93">
        <v>7235870.7000000002</v>
      </c>
      <c r="P408" s="93">
        <f t="shared" ref="P408:S408" si="206">P409</f>
        <v>0</v>
      </c>
      <c r="Q408" s="93">
        <f t="shared" si="206"/>
        <v>0</v>
      </c>
      <c r="R408" s="93">
        <f t="shared" si="206"/>
        <v>0</v>
      </c>
      <c r="S408" s="93">
        <f t="shared" si="206"/>
        <v>7235870.7000000002</v>
      </c>
      <c r="T408" s="93">
        <f t="shared" si="195"/>
        <v>12877.506139882542</v>
      </c>
      <c r="U408" s="93">
        <f>U409</f>
        <v>13119.79</v>
      </c>
    </row>
    <row r="409" spans="1:21" ht="35.25" x14ac:dyDescent="0.5">
      <c r="A409">
        <v>1</v>
      </c>
      <c r="B409" s="95">
        <f>SUBTOTAL(9,$A$326:A409)</f>
        <v>74</v>
      </c>
      <c r="C409" s="97" t="s">
        <v>432</v>
      </c>
      <c r="D409" s="99"/>
      <c r="E409" s="89">
        <v>1986</v>
      </c>
      <c r="F409" s="89" t="s">
        <v>499</v>
      </c>
      <c r="G409" s="89">
        <v>2</v>
      </c>
      <c r="H409" s="89" t="s">
        <v>393</v>
      </c>
      <c r="I409" s="90">
        <v>561.9</v>
      </c>
      <c r="J409" s="90">
        <v>538.70000000000005</v>
      </c>
      <c r="K409" s="91">
        <v>31</v>
      </c>
      <c r="L409" s="89" t="s">
        <v>496</v>
      </c>
      <c r="M409" s="89" t="s">
        <v>503</v>
      </c>
      <c r="N409" s="92" t="s">
        <v>504</v>
      </c>
      <c r="O409" s="93">
        <v>7235870.7000000002</v>
      </c>
      <c r="P409" s="93">
        <v>0</v>
      </c>
      <c r="Q409" s="93">
        <v>0</v>
      </c>
      <c r="R409" s="93">
        <v>0</v>
      </c>
      <c r="S409" s="93">
        <f t="shared" si="196"/>
        <v>7235870.7000000002</v>
      </c>
      <c r="T409" s="93">
        <f t="shared" si="195"/>
        <v>12877.506139882542</v>
      </c>
      <c r="U409" s="93">
        <v>13119.79</v>
      </c>
    </row>
    <row r="410" spans="1:21" ht="35.25" x14ac:dyDescent="0.5">
      <c r="B410" s="98" t="s">
        <v>592</v>
      </c>
      <c r="C410" s="98"/>
      <c r="D410" s="89" t="s">
        <v>501</v>
      </c>
      <c r="E410" s="89" t="s">
        <v>501</v>
      </c>
      <c r="F410" s="89" t="s">
        <v>501</v>
      </c>
      <c r="G410" s="89" t="s">
        <v>501</v>
      </c>
      <c r="H410" s="89" t="s">
        <v>501</v>
      </c>
      <c r="I410" s="90">
        <f>I411+I412+I413</f>
        <v>13173.8</v>
      </c>
      <c r="J410" s="90">
        <f t="shared" ref="J410:K410" si="207">J411+J412+J413</f>
        <v>12719.8</v>
      </c>
      <c r="K410" s="91">
        <f t="shared" si="207"/>
        <v>581</v>
      </c>
      <c r="L410" s="89" t="s">
        <v>501</v>
      </c>
      <c r="M410" s="89" t="s">
        <v>501</v>
      </c>
      <c r="N410" s="92" t="s">
        <v>501</v>
      </c>
      <c r="O410" s="93">
        <v>57437679.219999999</v>
      </c>
      <c r="P410" s="93">
        <f t="shared" ref="P410:S410" si="208">P411+P412+P413</f>
        <v>0</v>
      </c>
      <c r="Q410" s="93">
        <f t="shared" si="208"/>
        <v>0</v>
      </c>
      <c r="R410" s="93">
        <f t="shared" si="208"/>
        <v>0</v>
      </c>
      <c r="S410" s="93">
        <f t="shared" si="208"/>
        <v>57437679.219999999</v>
      </c>
      <c r="T410" s="93">
        <f t="shared" ref="T410:T417" si="209">O410/I410</f>
        <v>4359.9932608662648</v>
      </c>
      <c r="U410" s="93">
        <f>MAX(U411:U413)</f>
        <v>11978.1</v>
      </c>
    </row>
    <row r="411" spans="1:21" ht="35.25" x14ac:dyDescent="0.5">
      <c r="A411">
        <v>1</v>
      </c>
      <c r="B411" s="95">
        <f>SUBTOTAL(9,$A$326:A411)</f>
        <v>75</v>
      </c>
      <c r="C411" s="97" t="s">
        <v>441</v>
      </c>
      <c r="D411" s="99"/>
      <c r="E411" s="89">
        <v>1977</v>
      </c>
      <c r="F411" s="89" t="s">
        <v>498</v>
      </c>
      <c r="G411" s="89">
        <v>5</v>
      </c>
      <c r="H411" s="89" t="s">
        <v>599</v>
      </c>
      <c r="I411" s="90">
        <v>10646.9</v>
      </c>
      <c r="J411" s="90">
        <v>10646.9</v>
      </c>
      <c r="K411" s="91">
        <v>475</v>
      </c>
      <c r="L411" s="89" t="s">
        <v>496</v>
      </c>
      <c r="M411" s="89" t="s">
        <v>502</v>
      </c>
      <c r="N411" s="92" t="s">
        <v>602</v>
      </c>
      <c r="O411" s="93">
        <v>38015148.920000002</v>
      </c>
      <c r="P411" s="93">
        <v>0</v>
      </c>
      <c r="Q411" s="93">
        <v>0</v>
      </c>
      <c r="R411" s="93">
        <v>0</v>
      </c>
      <c r="S411" s="93">
        <f t="shared" ref="S411:S417" si="210">O411-P411-Q411-R411</f>
        <v>38015148.920000002</v>
      </c>
      <c r="T411" s="93">
        <f t="shared" si="209"/>
        <v>3570.5368623730856</v>
      </c>
      <c r="U411" s="93">
        <v>4008.68</v>
      </c>
    </row>
    <row r="412" spans="1:21" ht="35.25" x14ac:dyDescent="0.5">
      <c r="A412">
        <v>1</v>
      </c>
      <c r="B412" s="95">
        <f>SUBTOTAL(9,$A$326:A412)</f>
        <v>76</v>
      </c>
      <c r="C412" s="97" t="s">
        <v>442</v>
      </c>
      <c r="D412" s="99"/>
      <c r="E412" s="89">
        <v>1968</v>
      </c>
      <c r="F412" s="89" t="s">
        <v>498</v>
      </c>
      <c r="G412" s="89">
        <v>5</v>
      </c>
      <c r="H412" s="89" t="s">
        <v>391</v>
      </c>
      <c r="I412" s="90">
        <v>1663.1</v>
      </c>
      <c r="J412" s="90">
        <v>1209.0999999999999</v>
      </c>
      <c r="K412" s="91">
        <v>88</v>
      </c>
      <c r="L412" s="89" t="s">
        <v>496</v>
      </c>
      <c r="M412" s="89" t="s">
        <v>503</v>
      </c>
      <c r="N412" s="92" t="s">
        <v>504</v>
      </c>
      <c r="O412" s="93">
        <v>9266922.2999999989</v>
      </c>
      <c r="P412" s="93">
        <v>0</v>
      </c>
      <c r="Q412" s="93">
        <v>0</v>
      </c>
      <c r="R412" s="93">
        <v>0</v>
      </c>
      <c r="S412" s="93">
        <f t="shared" si="210"/>
        <v>9266922.2999999989</v>
      </c>
      <c r="T412" s="93">
        <f t="shared" si="209"/>
        <v>5572.0776261198962</v>
      </c>
      <c r="U412" s="93">
        <v>5676.96</v>
      </c>
    </row>
    <row r="413" spans="1:21" ht="35.25" x14ac:dyDescent="0.5">
      <c r="A413">
        <v>1</v>
      </c>
      <c r="B413" s="95">
        <f>SUBTOTAL(9,$A$326:A413)</f>
        <v>77</v>
      </c>
      <c r="C413" s="97" t="s">
        <v>451</v>
      </c>
      <c r="D413" s="99"/>
      <c r="E413" s="89">
        <v>1979</v>
      </c>
      <c r="F413" s="89" t="s">
        <v>498</v>
      </c>
      <c r="G413" s="89">
        <v>2</v>
      </c>
      <c r="H413" s="89" t="s">
        <v>400</v>
      </c>
      <c r="I413" s="90">
        <v>863.8</v>
      </c>
      <c r="J413" s="90">
        <v>863.8</v>
      </c>
      <c r="K413" s="91">
        <v>18</v>
      </c>
      <c r="L413" s="89" t="s">
        <v>496</v>
      </c>
      <c r="M413" s="89" t="s">
        <v>502</v>
      </c>
      <c r="N413" s="92" t="s">
        <v>601</v>
      </c>
      <c r="O413" s="93">
        <v>10155608</v>
      </c>
      <c r="P413" s="93">
        <v>0</v>
      </c>
      <c r="Q413" s="93">
        <v>0</v>
      </c>
      <c r="R413" s="93">
        <v>0</v>
      </c>
      <c r="S413" s="93">
        <f t="shared" si="210"/>
        <v>10155608</v>
      </c>
      <c r="T413" s="93">
        <f t="shared" si="209"/>
        <v>11756.89742996064</v>
      </c>
      <c r="U413" s="93">
        <v>11978.1</v>
      </c>
    </row>
    <row r="414" spans="1:21" ht="35.25" x14ac:dyDescent="0.5">
      <c r="B414" s="98" t="s">
        <v>596</v>
      </c>
      <c r="C414" s="98"/>
      <c r="D414" s="89" t="s">
        <v>501</v>
      </c>
      <c r="E414" s="89" t="s">
        <v>501</v>
      </c>
      <c r="F414" s="89" t="s">
        <v>501</v>
      </c>
      <c r="G414" s="89" t="s">
        <v>501</v>
      </c>
      <c r="H414" s="89" t="s">
        <v>501</v>
      </c>
      <c r="I414" s="90">
        <f>I415</f>
        <v>374.4</v>
      </c>
      <c r="J414" s="90">
        <f t="shared" ref="J414:K414" si="211">J415</f>
        <v>374.4</v>
      </c>
      <c r="K414" s="91">
        <f t="shared" si="211"/>
        <v>8</v>
      </c>
      <c r="L414" s="89" t="s">
        <v>501</v>
      </c>
      <c r="M414" s="89" t="s">
        <v>501</v>
      </c>
      <c r="N414" s="92" t="s">
        <v>501</v>
      </c>
      <c r="O414" s="93">
        <v>6652275.6299999999</v>
      </c>
      <c r="P414" s="93">
        <f t="shared" ref="P414:S414" si="212">P415</f>
        <v>0</v>
      </c>
      <c r="Q414" s="93">
        <f t="shared" si="212"/>
        <v>0</v>
      </c>
      <c r="R414" s="93">
        <f t="shared" si="212"/>
        <v>0</v>
      </c>
      <c r="S414" s="93">
        <f t="shared" si="212"/>
        <v>6652275.6299999999</v>
      </c>
      <c r="T414" s="93">
        <f t="shared" si="209"/>
        <v>17767.830208333333</v>
      </c>
      <c r="U414" s="93">
        <f>U415</f>
        <v>17767.830000000002</v>
      </c>
    </row>
    <row r="415" spans="1:21" ht="35.25" x14ac:dyDescent="0.5">
      <c r="A415">
        <v>1</v>
      </c>
      <c r="B415" s="95">
        <f>SUBTOTAL(9,$A$326:A415)</f>
        <v>78</v>
      </c>
      <c r="C415" s="97" t="s">
        <v>449</v>
      </c>
      <c r="D415" s="99"/>
      <c r="E415" s="89">
        <v>1991</v>
      </c>
      <c r="F415" s="89" t="s">
        <v>498</v>
      </c>
      <c r="G415" s="89">
        <v>2</v>
      </c>
      <c r="H415" s="89" t="s">
        <v>391</v>
      </c>
      <c r="I415" s="90">
        <v>374.4</v>
      </c>
      <c r="J415" s="90">
        <v>374.4</v>
      </c>
      <c r="K415" s="91">
        <v>8</v>
      </c>
      <c r="L415" s="89" t="s">
        <v>496</v>
      </c>
      <c r="M415" s="89" t="s">
        <v>503</v>
      </c>
      <c r="N415" s="92" t="s">
        <v>504</v>
      </c>
      <c r="O415" s="93">
        <v>6652275.6299999999</v>
      </c>
      <c r="P415" s="93">
        <v>0</v>
      </c>
      <c r="Q415" s="93">
        <v>0</v>
      </c>
      <c r="R415" s="93">
        <v>0</v>
      </c>
      <c r="S415" s="93">
        <f t="shared" si="210"/>
        <v>6652275.6299999999</v>
      </c>
      <c r="T415" s="93">
        <f t="shared" si="209"/>
        <v>17767.830208333333</v>
      </c>
      <c r="U415" s="93">
        <v>17767.830000000002</v>
      </c>
    </row>
    <row r="416" spans="1:21" ht="35.25" x14ac:dyDescent="0.5">
      <c r="B416" s="98" t="s">
        <v>598</v>
      </c>
      <c r="C416" s="98"/>
      <c r="D416" s="89" t="s">
        <v>501</v>
      </c>
      <c r="E416" s="89" t="s">
        <v>501</v>
      </c>
      <c r="F416" s="89" t="s">
        <v>501</v>
      </c>
      <c r="G416" s="89" t="s">
        <v>501</v>
      </c>
      <c r="H416" s="89" t="s">
        <v>501</v>
      </c>
      <c r="I416" s="90">
        <f>I417</f>
        <v>931.4</v>
      </c>
      <c r="J416" s="90">
        <f t="shared" ref="J416:K416" si="213">J417</f>
        <v>847.4</v>
      </c>
      <c r="K416" s="91">
        <f t="shared" si="213"/>
        <v>57</v>
      </c>
      <c r="L416" s="89" t="s">
        <v>501</v>
      </c>
      <c r="M416" s="89" t="s">
        <v>501</v>
      </c>
      <c r="N416" s="92" t="s">
        <v>501</v>
      </c>
      <c r="O416" s="93">
        <v>11298113.899999999</v>
      </c>
      <c r="P416" s="93">
        <f t="shared" ref="P416:S416" si="214">P417</f>
        <v>0</v>
      </c>
      <c r="Q416" s="93">
        <f t="shared" si="214"/>
        <v>0</v>
      </c>
      <c r="R416" s="93">
        <f t="shared" si="214"/>
        <v>0</v>
      </c>
      <c r="S416" s="93">
        <f t="shared" si="214"/>
        <v>11298113.899999999</v>
      </c>
      <c r="T416" s="93">
        <f t="shared" si="209"/>
        <v>12130.248980030061</v>
      </c>
      <c r="U416" s="93">
        <f>U417</f>
        <v>12358.47</v>
      </c>
    </row>
    <row r="417" spans="1:21" ht="35.25" x14ac:dyDescent="0.5">
      <c r="A417">
        <v>1</v>
      </c>
      <c r="B417" s="95">
        <f>SUBTOTAL(9,$A$326:A417)</f>
        <v>79</v>
      </c>
      <c r="C417" s="97" t="s">
        <v>456</v>
      </c>
      <c r="D417" s="99"/>
      <c r="E417" s="89">
        <v>1972</v>
      </c>
      <c r="F417" s="89" t="s">
        <v>498</v>
      </c>
      <c r="G417" s="89">
        <v>2</v>
      </c>
      <c r="H417" s="89" t="s">
        <v>400</v>
      </c>
      <c r="I417" s="90">
        <v>931.4</v>
      </c>
      <c r="J417" s="90">
        <v>847.4</v>
      </c>
      <c r="K417" s="91">
        <v>57</v>
      </c>
      <c r="L417" s="89" t="s">
        <v>496</v>
      </c>
      <c r="M417" s="89" t="s">
        <v>505</v>
      </c>
      <c r="N417" s="92" t="s">
        <v>603</v>
      </c>
      <c r="O417" s="93">
        <v>11298113.899999999</v>
      </c>
      <c r="P417" s="93">
        <v>0</v>
      </c>
      <c r="Q417" s="93">
        <v>0</v>
      </c>
      <c r="R417" s="93">
        <v>0</v>
      </c>
      <c r="S417" s="93">
        <f t="shared" si="210"/>
        <v>11298113.899999999</v>
      </c>
      <c r="T417" s="93">
        <f t="shared" si="209"/>
        <v>12130.248980030061</v>
      </c>
      <c r="U417" s="93">
        <v>12358.47</v>
      </c>
    </row>
    <row r="418" spans="1:21" ht="35.25" x14ac:dyDescent="0.5">
      <c r="B418" s="88" t="s">
        <v>175</v>
      </c>
      <c r="C418" s="94"/>
      <c r="D418" s="89" t="s">
        <v>501</v>
      </c>
      <c r="E418" s="89" t="s">
        <v>501</v>
      </c>
      <c r="F418" s="89" t="s">
        <v>501</v>
      </c>
      <c r="G418" s="89" t="s">
        <v>501</v>
      </c>
      <c r="H418" s="89" t="s">
        <v>501</v>
      </c>
      <c r="I418" s="90">
        <f>SUM(I419:I420)</f>
        <v>10366.200000000001</v>
      </c>
      <c r="J418" s="90">
        <f t="shared" ref="J418:K418" si="215">SUM(J419:J420)</f>
        <v>8003</v>
      </c>
      <c r="K418" s="91">
        <f t="shared" si="215"/>
        <v>241</v>
      </c>
      <c r="L418" s="89" t="s">
        <v>501</v>
      </c>
      <c r="M418" s="89" t="s">
        <v>501</v>
      </c>
      <c r="N418" s="92" t="s">
        <v>501</v>
      </c>
      <c r="O418" s="93">
        <v>30289101</v>
      </c>
      <c r="P418" s="93">
        <f t="shared" ref="P418:S418" si="216">SUM(P419:P420)</f>
        <v>0</v>
      </c>
      <c r="Q418" s="93">
        <f t="shared" si="216"/>
        <v>0</v>
      </c>
      <c r="R418" s="93">
        <f t="shared" si="216"/>
        <v>0</v>
      </c>
      <c r="S418" s="93">
        <f t="shared" si="216"/>
        <v>30289101</v>
      </c>
      <c r="T418" s="93">
        <f t="shared" si="191"/>
        <v>2921.9097644266944</v>
      </c>
      <c r="U418" s="93">
        <f>MAX(U419:U420)</f>
        <v>3080.91</v>
      </c>
    </row>
    <row r="419" spans="1:21" ht="35.25" x14ac:dyDescent="0.5">
      <c r="A419">
        <v>1</v>
      </c>
      <c r="B419" s="95">
        <f>SUBTOTAL(9,$A$326:A419)</f>
        <v>80</v>
      </c>
      <c r="C419" s="97" t="s">
        <v>185</v>
      </c>
      <c r="D419" s="89"/>
      <c r="E419" s="89">
        <v>1982</v>
      </c>
      <c r="F419" s="89" t="s">
        <v>498</v>
      </c>
      <c r="G419" s="89">
        <v>5</v>
      </c>
      <c r="H419" s="89" t="s">
        <v>394</v>
      </c>
      <c r="I419" s="90">
        <v>6393.4</v>
      </c>
      <c r="J419" s="90">
        <v>5209.3</v>
      </c>
      <c r="K419" s="91">
        <v>185</v>
      </c>
      <c r="L419" s="89" t="s">
        <v>496</v>
      </c>
      <c r="M419" s="89" t="s">
        <v>502</v>
      </c>
      <c r="N419" s="92" t="s">
        <v>519</v>
      </c>
      <c r="O419" s="93">
        <v>19333739</v>
      </c>
      <c r="P419" s="93">
        <v>0</v>
      </c>
      <c r="Q419" s="93">
        <v>0</v>
      </c>
      <c r="R419" s="93">
        <v>0</v>
      </c>
      <c r="S419" s="93">
        <f t="shared" si="192"/>
        <v>19333739</v>
      </c>
      <c r="T419" s="93">
        <f t="shared" si="191"/>
        <v>3024.0152344605376</v>
      </c>
      <c r="U419" s="93">
        <v>3080.91</v>
      </c>
    </row>
    <row r="420" spans="1:21" ht="35.25" x14ac:dyDescent="0.5">
      <c r="A420">
        <v>1</v>
      </c>
      <c r="B420" s="95">
        <f>SUBTOTAL(9,$A$326:A420)</f>
        <v>81</v>
      </c>
      <c r="C420" s="97" t="s">
        <v>186</v>
      </c>
      <c r="D420" s="89"/>
      <c r="E420" s="89">
        <v>1980</v>
      </c>
      <c r="F420" s="89" t="s">
        <v>498</v>
      </c>
      <c r="G420" s="89">
        <v>5</v>
      </c>
      <c r="H420" s="89" t="s">
        <v>395</v>
      </c>
      <c r="I420" s="90">
        <v>3972.8</v>
      </c>
      <c r="J420" s="90">
        <v>2793.7</v>
      </c>
      <c r="K420" s="91">
        <v>56</v>
      </c>
      <c r="L420" s="89" t="s">
        <v>496</v>
      </c>
      <c r="M420" s="89" t="s">
        <v>502</v>
      </c>
      <c r="N420" s="92" t="s">
        <v>521</v>
      </c>
      <c r="O420" s="93">
        <v>10955362</v>
      </c>
      <c r="P420" s="93">
        <v>0</v>
      </c>
      <c r="Q420" s="93">
        <v>0</v>
      </c>
      <c r="R420" s="93">
        <v>0</v>
      </c>
      <c r="S420" s="93">
        <f t="shared" si="192"/>
        <v>10955362</v>
      </c>
      <c r="T420" s="93">
        <f t="shared" si="191"/>
        <v>2757.5921264599274</v>
      </c>
      <c r="U420" s="93">
        <v>2809.47</v>
      </c>
    </row>
    <row r="421" spans="1:21" ht="35.25" x14ac:dyDescent="0.5">
      <c r="B421" s="88" t="s">
        <v>199</v>
      </c>
      <c r="C421" s="88"/>
      <c r="D421" s="89" t="s">
        <v>501</v>
      </c>
      <c r="E421" s="89" t="s">
        <v>501</v>
      </c>
      <c r="F421" s="89" t="s">
        <v>501</v>
      </c>
      <c r="G421" s="89" t="s">
        <v>501</v>
      </c>
      <c r="H421" s="89" t="s">
        <v>501</v>
      </c>
      <c r="I421" s="90">
        <f>I422</f>
        <v>251.8</v>
      </c>
      <c r="J421" s="90">
        <f t="shared" ref="J421:K421" si="217">J422</f>
        <v>251.8</v>
      </c>
      <c r="K421" s="91">
        <f t="shared" si="217"/>
        <v>8</v>
      </c>
      <c r="L421" s="89" t="s">
        <v>501</v>
      </c>
      <c r="M421" s="89" t="s">
        <v>501</v>
      </c>
      <c r="N421" s="92" t="s">
        <v>501</v>
      </c>
      <c r="O421" s="93">
        <v>6284201</v>
      </c>
      <c r="P421" s="93">
        <f t="shared" ref="P421:S421" si="218">P422</f>
        <v>0</v>
      </c>
      <c r="Q421" s="93">
        <f t="shared" si="218"/>
        <v>0</v>
      </c>
      <c r="R421" s="93">
        <f t="shared" si="218"/>
        <v>0</v>
      </c>
      <c r="S421" s="93">
        <f t="shared" si="218"/>
        <v>6284201</v>
      </c>
      <c r="T421" s="93">
        <f t="shared" si="191"/>
        <v>24957.112787926926</v>
      </c>
      <c r="U421" s="93">
        <f>U422</f>
        <v>24957.11</v>
      </c>
    </row>
    <row r="422" spans="1:21" ht="35.25" x14ac:dyDescent="0.5">
      <c r="A422">
        <v>1</v>
      </c>
      <c r="B422" s="95">
        <f>SUBTOTAL(9,$A$326:A422)</f>
        <v>82</v>
      </c>
      <c r="C422" s="97" t="s">
        <v>193</v>
      </c>
      <c r="D422" s="89"/>
      <c r="E422" s="89">
        <v>1965</v>
      </c>
      <c r="F422" s="89" t="s">
        <v>498</v>
      </c>
      <c r="G422" s="89">
        <v>2</v>
      </c>
      <c r="H422" s="89" t="s">
        <v>393</v>
      </c>
      <c r="I422" s="90">
        <v>251.8</v>
      </c>
      <c r="J422" s="90">
        <v>251.8</v>
      </c>
      <c r="K422" s="91">
        <v>8</v>
      </c>
      <c r="L422" s="89" t="s">
        <v>496</v>
      </c>
      <c r="M422" s="89" t="s">
        <v>503</v>
      </c>
      <c r="N422" s="92" t="s">
        <v>504</v>
      </c>
      <c r="O422" s="93">
        <v>6284201</v>
      </c>
      <c r="P422" s="93">
        <v>0</v>
      </c>
      <c r="Q422" s="93">
        <v>0</v>
      </c>
      <c r="R422" s="93">
        <v>0</v>
      </c>
      <c r="S422" s="93">
        <f t="shared" si="192"/>
        <v>6284201</v>
      </c>
      <c r="T422" s="93">
        <f t="shared" si="191"/>
        <v>24957.112787926926</v>
      </c>
      <c r="U422" s="93">
        <v>24957.11</v>
      </c>
    </row>
    <row r="423" spans="1:21" ht="35.25" x14ac:dyDescent="0.5">
      <c r="B423" s="88" t="s">
        <v>195</v>
      </c>
      <c r="C423" s="88"/>
      <c r="D423" s="89" t="s">
        <v>501</v>
      </c>
      <c r="E423" s="89" t="s">
        <v>501</v>
      </c>
      <c r="F423" s="89" t="s">
        <v>501</v>
      </c>
      <c r="G423" s="89" t="s">
        <v>501</v>
      </c>
      <c r="H423" s="89" t="s">
        <v>501</v>
      </c>
      <c r="I423" s="90">
        <f>I424</f>
        <v>517.20000000000005</v>
      </c>
      <c r="J423" s="90">
        <f t="shared" ref="J423:K423" si="219">J424</f>
        <v>457.3</v>
      </c>
      <c r="K423" s="91">
        <f t="shared" si="219"/>
        <v>20</v>
      </c>
      <c r="L423" s="89" t="s">
        <v>501</v>
      </c>
      <c r="M423" s="89" t="s">
        <v>501</v>
      </c>
      <c r="N423" s="92" t="s">
        <v>501</v>
      </c>
      <c r="O423" s="93">
        <v>8073708.3599999994</v>
      </c>
      <c r="P423" s="93">
        <f t="shared" ref="P423:S423" si="220">P424</f>
        <v>0</v>
      </c>
      <c r="Q423" s="93">
        <f t="shared" si="220"/>
        <v>0</v>
      </c>
      <c r="R423" s="93">
        <f t="shared" si="220"/>
        <v>0</v>
      </c>
      <c r="S423" s="93">
        <f t="shared" si="220"/>
        <v>8073708.3599999994</v>
      </c>
      <c r="T423" s="93">
        <f>O423/I423</f>
        <v>15610.418329466354</v>
      </c>
      <c r="U423" s="93">
        <f>U424</f>
        <v>16663.439999999999</v>
      </c>
    </row>
    <row r="424" spans="1:21" ht="35.25" x14ac:dyDescent="0.5">
      <c r="A424">
        <v>1</v>
      </c>
      <c r="B424" s="95">
        <f>SUBTOTAL(9,$A$326:A424)</f>
        <v>83</v>
      </c>
      <c r="C424" s="97" t="s">
        <v>459</v>
      </c>
      <c r="D424" s="89"/>
      <c r="E424" s="89">
        <v>1970</v>
      </c>
      <c r="F424" s="89" t="s">
        <v>498</v>
      </c>
      <c r="G424" s="89">
        <v>2</v>
      </c>
      <c r="H424" s="89" t="s">
        <v>393</v>
      </c>
      <c r="I424" s="90">
        <v>517.20000000000005</v>
      </c>
      <c r="J424" s="90">
        <v>457.3</v>
      </c>
      <c r="K424" s="91">
        <v>20</v>
      </c>
      <c r="L424" s="89" t="s">
        <v>496</v>
      </c>
      <c r="M424" s="89" t="s">
        <v>503</v>
      </c>
      <c r="N424" s="92" t="s">
        <v>504</v>
      </c>
      <c r="O424" s="93">
        <v>8073708.3599999994</v>
      </c>
      <c r="P424" s="93">
        <v>0</v>
      </c>
      <c r="Q424" s="93">
        <v>0</v>
      </c>
      <c r="R424" s="93">
        <v>0</v>
      </c>
      <c r="S424" s="93">
        <f>O424-P424-Q424-R424</f>
        <v>8073708.3599999994</v>
      </c>
      <c r="T424" s="93">
        <f>O424/I424</f>
        <v>15610.418329466354</v>
      </c>
      <c r="U424" s="93">
        <v>16663.439999999999</v>
      </c>
    </row>
    <row r="425" spans="1:21" ht="35.25" x14ac:dyDescent="0.5">
      <c r="B425" s="88" t="s">
        <v>208</v>
      </c>
      <c r="C425" s="88"/>
      <c r="D425" s="89" t="s">
        <v>501</v>
      </c>
      <c r="E425" s="89" t="s">
        <v>501</v>
      </c>
      <c r="F425" s="89" t="s">
        <v>501</v>
      </c>
      <c r="G425" s="89" t="s">
        <v>501</v>
      </c>
      <c r="H425" s="89" t="s">
        <v>501</v>
      </c>
      <c r="I425" s="90">
        <f>I426</f>
        <v>521.6</v>
      </c>
      <c r="J425" s="90">
        <f t="shared" ref="J425:K425" si="221">J426</f>
        <v>520.4</v>
      </c>
      <c r="K425" s="91">
        <f t="shared" si="221"/>
        <v>21</v>
      </c>
      <c r="L425" s="89" t="s">
        <v>501</v>
      </c>
      <c r="M425" s="89" t="s">
        <v>501</v>
      </c>
      <c r="N425" s="92" t="s">
        <v>501</v>
      </c>
      <c r="O425" s="93">
        <v>7616706</v>
      </c>
      <c r="P425" s="93">
        <f t="shared" ref="P425:S425" si="222">P426</f>
        <v>0</v>
      </c>
      <c r="Q425" s="93">
        <f t="shared" si="222"/>
        <v>0</v>
      </c>
      <c r="R425" s="93">
        <f t="shared" si="222"/>
        <v>0</v>
      </c>
      <c r="S425" s="93">
        <f t="shared" si="222"/>
        <v>7616706</v>
      </c>
      <c r="T425" s="93">
        <f t="shared" si="191"/>
        <v>14602.580521472391</v>
      </c>
      <c r="U425" s="93">
        <f>U426</f>
        <v>14877.32</v>
      </c>
    </row>
    <row r="426" spans="1:21" ht="35.25" x14ac:dyDescent="0.5">
      <c r="A426">
        <v>1</v>
      </c>
      <c r="B426" s="95">
        <f>SUBTOTAL(9,$A$326:A426)</f>
        <v>84</v>
      </c>
      <c r="C426" s="97" t="s">
        <v>203</v>
      </c>
      <c r="D426" s="89"/>
      <c r="E426" s="89">
        <v>1973</v>
      </c>
      <c r="F426" s="89" t="s">
        <v>498</v>
      </c>
      <c r="G426" s="89">
        <v>2</v>
      </c>
      <c r="H426" s="89" t="s">
        <v>393</v>
      </c>
      <c r="I426" s="90">
        <v>521.6</v>
      </c>
      <c r="J426" s="90">
        <v>520.4</v>
      </c>
      <c r="K426" s="91">
        <v>21</v>
      </c>
      <c r="L426" s="89" t="s">
        <v>496</v>
      </c>
      <c r="M426" s="89" t="s">
        <v>502</v>
      </c>
      <c r="N426" s="92" t="s">
        <v>525</v>
      </c>
      <c r="O426" s="93">
        <v>7616706</v>
      </c>
      <c r="P426" s="93">
        <v>0</v>
      </c>
      <c r="Q426" s="93">
        <v>0</v>
      </c>
      <c r="R426" s="93">
        <v>0</v>
      </c>
      <c r="S426" s="93">
        <f t="shared" si="192"/>
        <v>7616706</v>
      </c>
      <c r="T426" s="93">
        <f t="shared" si="191"/>
        <v>14602.580521472391</v>
      </c>
      <c r="U426" s="93">
        <v>14877.32</v>
      </c>
    </row>
    <row r="427" spans="1:21" ht="35.25" x14ac:dyDescent="0.5">
      <c r="B427" s="88" t="s">
        <v>207</v>
      </c>
      <c r="C427" s="88"/>
      <c r="D427" s="89" t="s">
        <v>501</v>
      </c>
      <c r="E427" s="89" t="s">
        <v>501</v>
      </c>
      <c r="F427" s="89" t="s">
        <v>501</v>
      </c>
      <c r="G427" s="89" t="s">
        <v>501</v>
      </c>
      <c r="H427" s="89" t="s">
        <v>501</v>
      </c>
      <c r="I427" s="90">
        <f>I428</f>
        <v>720</v>
      </c>
      <c r="J427" s="90">
        <f t="shared" ref="J427:K427" si="223">J428</f>
        <v>475</v>
      </c>
      <c r="K427" s="91">
        <f t="shared" si="223"/>
        <v>20</v>
      </c>
      <c r="L427" s="89" t="s">
        <v>501</v>
      </c>
      <c r="M427" s="89" t="s">
        <v>501</v>
      </c>
      <c r="N427" s="92" t="s">
        <v>501</v>
      </c>
      <c r="O427" s="93">
        <v>7054362.0999999996</v>
      </c>
      <c r="P427" s="93">
        <f t="shared" ref="P427:S427" si="224">P428</f>
        <v>0</v>
      </c>
      <c r="Q427" s="93">
        <f t="shared" si="224"/>
        <v>0</v>
      </c>
      <c r="R427" s="93">
        <f t="shared" si="224"/>
        <v>0</v>
      </c>
      <c r="S427" s="93">
        <f t="shared" si="224"/>
        <v>7054362.0999999996</v>
      </c>
      <c r="T427" s="93">
        <f t="shared" si="191"/>
        <v>9797.725138888889</v>
      </c>
      <c r="U427" s="93">
        <f>U428</f>
        <v>9797.725138888889</v>
      </c>
    </row>
    <row r="428" spans="1:21" ht="35.25" x14ac:dyDescent="0.5">
      <c r="A428">
        <v>1</v>
      </c>
      <c r="B428" s="95">
        <f>SUBTOTAL(9,$A$326:A428)</f>
        <v>85</v>
      </c>
      <c r="C428" s="97" t="s">
        <v>204</v>
      </c>
      <c r="D428" s="89"/>
      <c r="E428" s="89">
        <v>1967</v>
      </c>
      <c r="F428" s="89" t="s">
        <v>498</v>
      </c>
      <c r="G428" s="89">
        <v>2</v>
      </c>
      <c r="H428" s="89" t="s">
        <v>393</v>
      </c>
      <c r="I428" s="90">
        <v>720</v>
      </c>
      <c r="J428" s="90">
        <v>475</v>
      </c>
      <c r="K428" s="91">
        <v>20</v>
      </c>
      <c r="L428" s="89" t="s">
        <v>496</v>
      </c>
      <c r="M428" s="89" t="s">
        <v>503</v>
      </c>
      <c r="N428" s="92" t="s">
        <v>504</v>
      </c>
      <c r="O428" s="93">
        <v>7054362.0999999996</v>
      </c>
      <c r="P428" s="93">
        <v>0</v>
      </c>
      <c r="Q428" s="93">
        <v>0</v>
      </c>
      <c r="R428" s="93">
        <v>0</v>
      </c>
      <c r="S428" s="93">
        <f t="shared" si="192"/>
        <v>7054362.0999999996</v>
      </c>
      <c r="T428" s="93">
        <f t="shared" si="191"/>
        <v>9797.725138888889</v>
      </c>
      <c r="U428" s="93">
        <v>9797.725138888889</v>
      </c>
    </row>
    <row r="429" spans="1:21" ht="35.25" x14ac:dyDescent="0.5">
      <c r="B429" s="88" t="s">
        <v>227</v>
      </c>
      <c r="C429" s="88"/>
      <c r="D429" s="89" t="s">
        <v>501</v>
      </c>
      <c r="E429" s="89" t="s">
        <v>501</v>
      </c>
      <c r="F429" s="89" t="s">
        <v>501</v>
      </c>
      <c r="G429" s="89" t="s">
        <v>501</v>
      </c>
      <c r="H429" s="89" t="s">
        <v>501</v>
      </c>
      <c r="I429" s="90">
        <f>SUM(I430:I434)</f>
        <v>11885.55</v>
      </c>
      <c r="J429" s="90">
        <f t="shared" ref="J429:K429" si="225">SUM(J430:J434)</f>
        <v>7800.49</v>
      </c>
      <c r="K429" s="91">
        <f t="shared" si="225"/>
        <v>479</v>
      </c>
      <c r="L429" s="89" t="s">
        <v>501</v>
      </c>
      <c r="M429" s="89" t="s">
        <v>501</v>
      </c>
      <c r="N429" s="92" t="s">
        <v>501</v>
      </c>
      <c r="O429" s="93">
        <v>47634648.980000004</v>
      </c>
      <c r="P429" s="93">
        <f t="shared" ref="P429:S429" si="226">SUM(P430:P434)</f>
        <v>0</v>
      </c>
      <c r="Q429" s="93">
        <f t="shared" si="226"/>
        <v>0</v>
      </c>
      <c r="R429" s="93">
        <f t="shared" si="226"/>
        <v>0</v>
      </c>
      <c r="S429" s="93">
        <f t="shared" si="226"/>
        <v>47634648.980000004</v>
      </c>
      <c r="T429" s="93">
        <f t="shared" ref="T429:T469" si="227">O429/I429</f>
        <v>4007.7782668871032</v>
      </c>
      <c r="U429" s="93">
        <f>MAX(U430:U434)</f>
        <v>12865.96</v>
      </c>
    </row>
    <row r="430" spans="1:21" ht="35.25" x14ac:dyDescent="0.5">
      <c r="A430">
        <v>1</v>
      </c>
      <c r="B430" s="95">
        <f>SUBTOTAL(9,$A$326:A430)</f>
        <v>86</v>
      </c>
      <c r="C430" s="97" t="s">
        <v>220</v>
      </c>
      <c r="D430" s="89"/>
      <c r="E430" s="89">
        <v>1987</v>
      </c>
      <c r="F430" s="89" t="s">
        <v>498</v>
      </c>
      <c r="G430" s="89">
        <v>5</v>
      </c>
      <c r="H430" s="89" t="s">
        <v>391</v>
      </c>
      <c r="I430" s="90">
        <v>3451.53</v>
      </c>
      <c r="J430" s="90">
        <v>2326.9299999999998</v>
      </c>
      <c r="K430" s="91">
        <v>179</v>
      </c>
      <c r="L430" s="89" t="s">
        <v>496</v>
      </c>
      <c r="M430" s="89" t="s">
        <v>502</v>
      </c>
      <c r="N430" s="92" t="s">
        <v>526</v>
      </c>
      <c r="O430" s="93">
        <v>11856672.34</v>
      </c>
      <c r="P430" s="93">
        <v>0</v>
      </c>
      <c r="Q430" s="93">
        <v>0</v>
      </c>
      <c r="R430" s="93">
        <v>0</v>
      </c>
      <c r="S430" s="93">
        <f t="shared" ref="S430:S469" si="228">O430-P430-Q430-R430</f>
        <v>11856672.34</v>
      </c>
      <c r="T430" s="93">
        <f t="shared" si="227"/>
        <v>3435.1931867896265</v>
      </c>
      <c r="U430" s="93">
        <v>3499.82</v>
      </c>
    </row>
    <row r="431" spans="1:21" ht="35.25" x14ac:dyDescent="0.5">
      <c r="A431">
        <v>1</v>
      </c>
      <c r="B431" s="95">
        <f>SUBTOTAL(9,$A$326:A431)</f>
        <v>87</v>
      </c>
      <c r="C431" s="97" t="s">
        <v>221</v>
      </c>
      <c r="D431" s="89"/>
      <c r="E431" s="89">
        <v>1973</v>
      </c>
      <c r="F431" s="89" t="s">
        <v>499</v>
      </c>
      <c r="G431" s="89">
        <v>5</v>
      </c>
      <c r="H431" s="89" t="s">
        <v>395</v>
      </c>
      <c r="I431" s="90">
        <v>4001.63</v>
      </c>
      <c r="J431" s="90">
        <v>3060.66</v>
      </c>
      <c r="K431" s="91">
        <v>156</v>
      </c>
      <c r="L431" s="89" t="s">
        <v>496</v>
      </c>
      <c r="M431" s="89" t="s">
        <v>502</v>
      </c>
      <c r="N431" s="92" t="s">
        <v>526</v>
      </c>
      <c r="O431" s="93">
        <v>10037572.939999999</v>
      </c>
      <c r="P431" s="93">
        <v>0</v>
      </c>
      <c r="Q431" s="93">
        <v>0</v>
      </c>
      <c r="R431" s="93">
        <v>0</v>
      </c>
      <c r="S431" s="93">
        <f t="shared" si="228"/>
        <v>10037572.939999999</v>
      </c>
      <c r="T431" s="93">
        <f t="shared" si="227"/>
        <v>2508.3710737874312</v>
      </c>
      <c r="U431" s="93">
        <v>2508.37</v>
      </c>
    </row>
    <row r="432" spans="1:21" ht="35.25" x14ac:dyDescent="0.5">
      <c r="A432">
        <v>1</v>
      </c>
      <c r="B432" s="95">
        <f>SUBTOTAL(9,$A$326:A432)</f>
        <v>88</v>
      </c>
      <c r="C432" s="97" t="s">
        <v>222</v>
      </c>
      <c r="D432" s="89"/>
      <c r="E432" s="89">
        <v>1981</v>
      </c>
      <c r="F432" s="89" t="s">
        <v>498</v>
      </c>
      <c r="G432" s="89">
        <v>2</v>
      </c>
      <c r="H432" s="89" t="s">
        <v>393</v>
      </c>
      <c r="I432" s="90">
        <v>844.4</v>
      </c>
      <c r="J432" s="90">
        <v>487.2</v>
      </c>
      <c r="K432" s="91">
        <v>43</v>
      </c>
      <c r="L432" s="89" t="s">
        <v>496</v>
      </c>
      <c r="M432" s="89" t="s">
        <v>502</v>
      </c>
      <c r="N432" s="92" t="s">
        <v>527</v>
      </c>
      <c r="O432" s="93">
        <v>10663388.060000001</v>
      </c>
      <c r="P432" s="93">
        <v>0</v>
      </c>
      <c r="Q432" s="93">
        <v>0</v>
      </c>
      <c r="R432" s="93">
        <v>0</v>
      </c>
      <c r="S432" s="93">
        <f t="shared" si="228"/>
        <v>10663388.060000001</v>
      </c>
      <c r="T432" s="93">
        <f t="shared" si="227"/>
        <v>12628.361037423023</v>
      </c>
      <c r="U432" s="93">
        <v>12865.96</v>
      </c>
    </row>
    <row r="433" spans="1:21" ht="35.25" x14ac:dyDescent="0.5">
      <c r="A433">
        <v>1</v>
      </c>
      <c r="B433" s="95">
        <f>SUBTOTAL(9,$A$326:A433)</f>
        <v>89</v>
      </c>
      <c r="C433" s="97" t="s">
        <v>223</v>
      </c>
      <c r="D433" s="89"/>
      <c r="E433" s="89">
        <v>1976</v>
      </c>
      <c r="F433" s="89" t="s">
        <v>499</v>
      </c>
      <c r="G433" s="89">
        <v>5</v>
      </c>
      <c r="H433" s="89" t="s">
        <v>395</v>
      </c>
      <c r="I433" s="90">
        <v>3250</v>
      </c>
      <c r="J433" s="90">
        <v>1740.1</v>
      </c>
      <c r="K433" s="91">
        <v>90</v>
      </c>
      <c r="L433" s="89" t="s">
        <v>496</v>
      </c>
      <c r="M433" s="89" t="s">
        <v>505</v>
      </c>
      <c r="N433" s="92" t="s">
        <v>529</v>
      </c>
      <c r="O433" s="93">
        <v>11332135.190000001</v>
      </c>
      <c r="P433" s="93">
        <v>0</v>
      </c>
      <c r="Q433" s="93">
        <v>0</v>
      </c>
      <c r="R433" s="93">
        <v>0</v>
      </c>
      <c r="S433" s="93">
        <f t="shared" si="228"/>
        <v>11332135.190000001</v>
      </c>
      <c r="T433" s="93">
        <f t="shared" si="227"/>
        <v>3486.8108276923081</v>
      </c>
      <c r="U433" s="93">
        <v>3552.41</v>
      </c>
    </row>
    <row r="434" spans="1:21" ht="35.25" x14ac:dyDescent="0.5">
      <c r="A434">
        <v>1</v>
      </c>
      <c r="B434" s="95">
        <f>SUBTOTAL(9,$A$326:A434)</f>
        <v>90</v>
      </c>
      <c r="C434" s="97" t="s">
        <v>224</v>
      </c>
      <c r="D434" s="89"/>
      <c r="E434" s="89">
        <v>1995</v>
      </c>
      <c r="F434" s="89" t="s">
        <v>498</v>
      </c>
      <c r="G434" s="89">
        <v>2</v>
      </c>
      <c r="H434" s="89" t="s">
        <v>391</v>
      </c>
      <c r="I434" s="90">
        <v>337.99</v>
      </c>
      <c r="J434" s="90">
        <v>185.6</v>
      </c>
      <c r="K434" s="91">
        <v>11</v>
      </c>
      <c r="L434" s="89" t="s">
        <v>496</v>
      </c>
      <c r="M434" s="89" t="s">
        <v>502</v>
      </c>
      <c r="N434" s="92" t="s">
        <v>527</v>
      </c>
      <c r="O434" s="93">
        <v>3744880.45</v>
      </c>
      <c r="P434" s="93">
        <v>0</v>
      </c>
      <c r="Q434" s="93">
        <v>0</v>
      </c>
      <c r="R434" s="93">
        <v>0</v>
      </c>
      <c r="S434" s="93">
        <f t="shared" si="228"/>
        <v>3744880.45</v>
      </c>
      <c r="T434" s="93">
        <f t="shared" si="227"/>
        <v>11079.85576496346</v>
      </c>
      <c r="U434" s="93">
        <v>11288.32</v>
      </c>
    </row>
    <row r="435" spans="1:21" ht="35.25" x14ac:dyDescent="0.5">
      <c r="B435" s="88" t="s">
        <v>230</v>
      </c>
      <c r="C435" s="88"/>
      <c r="D435" s="89" t="s">
        <v>501</v>
      </c>
      <c r="E435" s="89" t="s">
        <v>501</v>
      </c>
      <c r="F435" s="89" t="s">
        <v>501</v>
      </c>
      <c r="G435" s="89" t="s">
        <v>501</v>
      </c>
      <c r="H435" s="89" t="s">
        <v>501</v>
      </c>
      <c r="I435" s="90">
        <f>I436</f>
        <v>371.1</v>
      </c>
      <c r="J435" s="90">
        <f>J436</f>
        <v>371.1</v>
      </c>
      <c r="K435" s="91">
        <f>K436</f>
        <v>19</v>
      </c>
      <c r="L435" s="89" t="s">
        <v>501</v>
      </c>
      <c r="M435" s="89" t="s">
        <v>501</v>
      </c>
      <c r="N435" s="92" t="s">
        <v>501</v>
      </c>
      <c r="O435" s="93">
        <v>4189188.3</v>
      </c>
      <c r="P435" s="93">
        <f t="shared" ref="P435:S435" si="229">P436</f>
        <v>0</v>
      </c>
      <c r="Q435" s="93">
        <f t="shared" si="229"/>
        <v>0</v>
      </c>
      <c r="R435" s="93">
        <f t="shared" si="229"/>
        <v>0</v>
      </c>
      <c r="S435" s="93">
        <f t="shared" si="229"/>
        <v>4189188.3</v>
      </c>
      <c r="T435" s="93">
        <f t="shared" si="227"/>
        <v>11288.56992724333</v>
      </c>
      <c r="U435" s="93">
        <f>U436</f>
        <v>11500.96</v>
      </c>
    </row>
    <row r="436" spans="1:21" ht="35.25" x14ac:dyDescent="0.5">
      <c r="A436">
        <v>1</v>
      </c>
      <c r="B436" s="95">
        <f>SUBTOTAL(9,$A$326:A436)</f>
        <v>91</v>
      </c>
      <c r="C436" s="97" t="s">
        <v>225</v>
      </c>
      <c r="D436" s="89"/>
      <c r="E436" s="89">
        <v>1980</v>
      </c>
      <c r="F436" s="89" t="s">
        <v>498</v>
      </c>
      <c r="G436" s="89">
        <v>2</v>
      </c>
      <c r="H436" s="89" t="s">
        <v>391</v>
      </c>
      <c r="I436" s="90">
        <v>371.1</v>
      </c>
      <c r="J436" s="90">
        <v>371.1</v>
      </c>
      <c r="K436" s="91">
        <v>19</v>
      </c>
      <c r="L436" s="89" t="s">
        <v>496</v>
      </c>
      <c r="M436" s="89" t="s">
        <v>503</v>
      </c>
      <c r="N436" s="92" t="s">
        <v>504</v>
      </c>
      <c r="O436" s="93">
        <v>4189188.3</v>
      </c>
      <c r="P436" s="93">
        <v>0</v>
      </c>
      <c r="Q436" s="93">
        <v>0</v>
      </c>
      <c r="R436" s="93">
        <v>0</v>
      </c>
      <c r="S436" s="93">
        <f t="shared" si="228"/>
        <v>4189188.3</v>
      </c>
      <c r="T436" s="93">
        <f t="shared" si="227"/>
        <v>11288.56992724333</v>
      </c>
      <c r="U436" s="93">
        <v>11500.96</v>
      </c>
    </row>
    <row r="437" spans="1:21" ht="35.25" x14ac:dyDescent="0.5">
      <c r="B437" s="88" t="s">
        <v>231</v>
      </c>
      <c r="C437" s="88"/>
      <c r="D437" s="89" t="s">
        <v>501</v>
      </c>
      <c r="E437" s="89" t="s">
        <v>501</v>
      </c>
      <c r="F437" s="89" t="s">
        <v>501</v>
      </c>
      <c r="G437" s="89" t="s">
        <v>501</v>
      </c>
      <c r="H437" s="89" t="s">
        <v>501</v>
      </c>
      <c r="I437" s="90">
        <f>I438</f>
        <v>453.4</v>
      </c>
      <c r="J437" s="90">
        <f t="shared" ref="J437:K437" si="230">J438</f>
        <v>408.8</v>
      </c>
      <c r="K437" s="91">
        <f t="shared" si="230"/>
        <v>21</v>
      </c>
      <c r="L437" s="89" t="s">
        <v>501</v>
      </c>
      <c r="M437" s="89" t="s">
        <v>501</v>
      </c>
      <c r="N437" s="92" t="s">
        <v>501</v>
      </c>
      <c r="O437" s="93">
        <v>7580542</v>
      </c>
      <c r="P437" s="93">
        <f t="shared" ref="P437:S437" si="231">P438</f>
        <v>0</v>
      </c>
      <c r="Q437" s="93">
        <f t="shared" si="231"/>
        <v>0</v>
      </c>
      <c r="R437" s="93">
        <f t="shared" si="231"/>
        <v>0</v>
      </c>
      <c r="S437" s="93">
        <f t="shared" si="231"/>
        <v>7580542</v>
      </c>
      <c r="T437" s="93">
        <f t="shared" si="227"/>
        <v>16719.325099250113</v>
      </c>
      <c r="U437" s="93">
        <f>U438</f>
        <v>16719.325099250113</v>
      </c>
    </row>
    <row r="438" spans="1:21" ht="35.25" x14ac:dyDescent="0.5">
      <c r="A438">
        <v>1</v>
      </c>
      <c r="B438" s="95">
        <f>SUBTOTAL(9,$A$326:A438)</f>
        <v>92</v>
      </c>
      <c r="C438" s="97" t="s">
        <v>226</v>
      </c>
      <c r="D438" s="89"/>
      <c r="E438" s="89">
        <v>1952</v>
      </c>
      <c r="F438" s="89" t="s">
        <v>498</v>
      </c>
      <c r="G438" s="89">
        <v>2</v>
      </c>
      <c r="H438" s="89" t="s">
        <v>393</v>
      </c>
      <c r="I438" s="90">
        <v>453.4</v>
      </c>
      <c r="J438" s="90">
        <v>408.8</v>
      </c>
      <c r="K438" s="91">
        <v>21</v>
      </c>
      <c r="L438" s="89" t="s">
        <v>496</v>
      </c>
      <c r="M438" s="89" t="s">
        <v>503</v>
      </c>
      <c r="N438" s="92" t="s">
        <v>504</v>
      </c>
      <c r="O438" s="93">
        <v>7580542</v>
      </c>
      <c r="P438" s="93">
        <v>0</v>
      </c>
      <c r="Q438" s="93">
        <v>0</v>
      </c>
      <c r="R438" s="93">
        <v>0</v>
      </c>
      <c r="S438" s="93">
        <f t="shared" si="228"/>
        <v>7580542</v>
      </c>
      <c r="T438" s="93">
        <f t="shared" si="227"/>
        <v>16719.325099250113</v>
      </c>
      <c r="U438" s="93">
        <v>16719.325099250113</v>
      </c>
    </row>
    <row r="439" spans="1:21" ht="35.25" x14ac:dyDescent="0.5">
      <c r="B439" s="88" t="s">
        <v>245</v>
      </c>
      <c r="C439" s="88"/>
      <c r="D439" s="89" t="s">
        <v>501</v>
      </c>
      <c r="E439" s="89" t="s">
        <v>501</v>
      </c>
      <c r="F439" s="89" t="s">
        <v>501</v>
      </c>
      <c r="G439" s="89" t="s">
        <v>501</v>
      </c>
      <c r="H439" s="89" t="s">
        <v>501</v>
      </c>
      <c r="I439" s="90">
        <f>I440</f>
        <v>380.2</v>
      </c>
      <c r="J439" s="90">
        <f t="shared" ref="J439:K439" si="232">J440</f>
        <v>358.3</v>
      </c>
      <c r="K439" s="91">
        <f t="shared" si="232"/>
        <v>8</v>
      </c>
      <c r="L439" s="89" t="s">
        <v>501</v>
      </c>
      <c r="M439" s="89" t="s">
        <v>501</v>
      </c>
      <c r="N439" s="92" t="s">
        <v>501</v>
      </c>
      <c r="O439" s="93">
        <v>4570023.5999999996</v>
      </c>
      <c r="P439" s="93">
        <f t="shared" ref="P439:S439" si="233">P440</f>
        <v>0</v>
      </c>
      <c r="Q439" s="93">
        <f t="shared" si="233"/>
        <v>0</v>
      </c>
      <c r="R439" s="93">
        <f t="shared" si="233"/>
        <v>0</v>
      </c>
      <c r="S439" s="93">
        <f t="shared" si="233"/>
        <v>4570023.5999999996</v>
      </c>
      <c r="T439" s="93">
        <f t="shared" si="227"/>
        <v>12020.051551814833</v>
      </c>
      <c r="U439" s="93">
        <f>U440</f>
        <v>12246.2</v>
      </c>
    </row>
    <row r="440" spans="1:21" ht="35.25" x14ac:dyDescent="0.5">
      <c r="A440">
        <v>1</v>
      </c>
      <c r="B440" s="95">
        <f>SUBTOTAL(9,$A$326:A440)</f>
        <v>93</v>
      </c>
      <c r="C440" s="97" t="s">
        <v>240</v>
      </c>
      <c r="D440" s="89"/>
      <c r="E440" s="89">
        <v>1974</v>
      </c>
      <c r="F440" s="89" t="s">
        <v>498</v>
      </c>
      <c r="G440" s="89">
        <v>2</v>
      </c>
      <c r="H440" s="89" t="s">
        <v>391</v>
      </c>
      <c r="I440" s="90">
        <v>380.2</v>
      </c>
      <c r="J440" s="90">
        <v>358.3</v>
      </c>
      <c r="K440" s="91">
        <v>8</v>
      </c>
      <c r="L440" s="89" t="s">
        <v>496</v>
      </c>
      <c r="M440" s="89" t="s">
        <v>502</v>
      </c>
      <c r="N440" s="92" t="s">
        <v>530</v>
      </c>
      <c r="O440" s="93">
        <v>4570023.5999999996</v>
      </c>
      <c r="P440" s="93">
        <v>0</v>
      </c>
      <c r="Q440" s="93">
        <v>0</v>
      </c>
      <c r="R440" s="93">
        <v>0</v>
      </c>
      <c r="S440" s="93">
        <f t="shared" si="228"/>
        <v>4570023.5999999996</v>
      </c>
      <c r="T440" s="93">
        <f t="shared" si="227"/>
        <v>12020.051551814833</v>
      </c>
      <c r="U440" s="93">
        <v>12246.2</v>
      </c>
    </row>
    <row r="441" spans="1:21" ht="35.25" x14ac:dyDescent="0.5">
      <c r="B441" s="88" t="s">
        <v>244</v>
      </c>
      <c r="C441" s="88"/>
      <c r="D441" s="89" t="s">
        <v>501</v>
      </c>
      <c r="E441" s="89" t="s">
        <v>501</v>
      </c>
      <c r="F441" s="89" t="s">
        <v>501</v>
      </c>
      <c r="G441" s="89" t="s">
        <v>501</v>
      </c>
      <c r="H441" s="89" t="s">
        <v>501</v>
      </c>
      <c r="I441" s="90">
        <f>I442</f>
        <v>1072</v>
      </c>
      <c r="J441" s="90">
        <f t="shared" ref="J441:K441" si="234">J442</f>
        <v>975.5</v>
      </c>
      <c r="K441" s="91">
        <f t="shared" si="234"/>
        <v>18</v>
      </c>
      <c r="L441" s="89" t="s">
        <v>501</v>
      </c>
      <c r="M441" s="89" t="s">
        <v>501</v>
      </c>
      <c r="N441" s="92" t="s">
        <v>501</v>
      </c>
      <c r="O441" s="93">
        <v>11209252.33</v>
      </c>
      <c r="P441" s="93">
        <f t="shared" ref="P441:S441" si="235">P442</f>
        <v>0</v>
      </c>
      <c r="Q441" s="93">
        <f t="shared" si="235"/>
        <v>0</v>
      </c>
      <c r="R441" s="93">
        <f t="shared" si="235"/>
        <v>0</v>
      </c>
      <c r="S441" s="93">
        <f t="shared" si="235"/>
        <v>11209252.33</v>
      </c>
      <c r="T441" s="93">
        <f t="shared" si="227"/>
        <v>10456.392098880597</v>
      </c>
      <c r="U441" s="93">
        <f>U442</f>
        <v>10653.12</v>
      </c>
    </row>
    <row r="442" spans="1:21" ht="35.25" x14ac:dyDescent="0.5">
      <c r="A442">
        <v>1</v>
      </c>
      <c r="B442" s="95">
        <f>SUBTOTAL(9,$A$326:A442)</f>
        <v>94</v>
      </c>
      <c r="C442" s="97" t="s">
        <v>241</v>
      </c>
      <c r="D442" s="89"/>
      <c r="E442" s="89">
        <v>1978</v>
      </c>
      <c r="F442" s="89" t="s">
        <v>498</v>
      </c>
      <c r="G442" s="89">
        <v>2</v>
      </c>
      <c r="H442" s="89" t="s">
        <v>400</v>
      </c>
      <c r="I442" s="90">
        <v>1072</v>
      </c>
      <c r="J442" s="90">
        <v>975.5</v>
      </c>
      <c r="K442" s="91">
        <v>18</v>
      </c>
      <c r="L442" s="89" t="s">
        <v>496</v>
      </c>
      <c r="M442" s="89" t="s">
        <v>503</v>
      </c>
      <c r="N442" s="92" t="s">
        <v>504</v>
      </c>
      <c r="O442" s="93">
        <v>11209252.33</v>
      </c>
      <c r="P442" s="93">
        <v>0</v>
      </c>
      <c r="Q442" s="93">
        <v>0</v>
      </c>
      <c r="R442" s="93">
        <v>0</v>
      </c>
      <c r="S442" s="93">
        <f t="shared" si="228"/>
        <v>11209252.33</v>
      </c>
      <c r="T442" s="93">
        <f t="shared" si="227"/>
        <v>10456.392098880597</v>
      </c>
      <c r="U442" s="93">
        <v>10653.12</v>
      </c>
    </row>
    <row r="443" spans="1:21" ht="35.25" x14ac:dyDescent="0.5">
      <c r="B443" s="88" t="s">
        <v>243</v>
      </c>
      <c r="C443" s="88"/>
      <c r="D443" s="89" t="s">
        <v>501</v>
      </c>
      <c r="E443" s="89" t="s">
        <v>501</v>
      </c>
      <c r="F443" s="89" t="s">
        <v>501</v>
      </c>
      <c r="G443" s="89" t="s">
        <v>501</v>
      </c>
      <c r="H443" s="89" t="s">
        <v>501</v>
      </c>
      <c r="I443" s="90">
        <f>I444</f>
        <v>1021.9</v>
      </c>
      <c r="J443" s="90">
        <f t="shared" ref="J443:K443" si="236">J444</f>
        <v>879.8</v>
      </c>
      <c r="K443" s="91">
        <f t="shared" si="236"/>
        <v>18</v>
      </c>
      <c r="L443" s="89" t="s">
        <v>501</v>
      </c>
      <c r="M443" s="89" t="s">
        <v>501</v>
      </c>
      <c r="N443" s="92" t="s">
        <v>501</v>
      </c>
      <c r="O443" s="93">
        <v>11450448.02</v>
      </c>
      <c r="P443" s="93">
        <f t="shared" ref="P443:S443" si="237">P444</f>
        <v>0</v>
      </c>
      <c r="Q443" s="93">
        <f t="shared" si="237"/>
        <v>0</v>
      </c>
      <c r="R443" s="93">
        <f t="shared" si="237"/>
        <v>0</v>
      </c>
      <c r="S443" s="93">
        <f t="shared" si="237"/>
        <v>11450448.02</v>
      </c>
      <c r="T443" s="93">
        <f t="shared" si="227"/>
        <v>11205.057265877287</v>
      </c>
      <c r="U443" s="93">
        <f>U444</f>
        <v>11415.87</v>
      </c>
    </row>
    <row r="444" spans="1:21" ht="35.25" x14ac:dyDescent="0.5">
      <c r="A444">
        <v>1</v>
      </c>
      <c r="B444" s="95">
        <f>SUBTOTAL(9,$A$326:A444)</f>
        <v>95</v>
      </c>
      <c r="C444" s="97" t="s">
        <v>242</v>
      </c>
      <c r="D444" s="89"/>
      <c r="E444" s="89">
        <v>1978</v>
      </c>
      <c r="F444" s="89" t="s">
        <v>498</v>
      </c>
      <c r="G444" s="89">
        <v>2</v>
      </c>
      <c r="H444" s="89" t="s">
        <v>400</v>
      </c>
      <c r="I444" s="90">
        <v>1021.9</v>
      </c>
      <c r="J444" s="90">
        <v>879.8</v>
      </c>
      <c r="K444" s="91">
        <v>18</v>
      </c>
      <c r="L444" s="89" t="s">
        <v>496</v>
      </c>
      <c r="M444" s="89" t="s">
        <v>502</v>
      </c>
      <c r="N444" s="92" t="s">
        <v>512</v>
      </c>
      <c r="O444" s="93">
        <v>11450448.02</v>
      </c>
      <c r="P444" s="93">
        <v>0</v>
      </c>
      <c r="Q444" s="93">
        <v>0</v>
      </c>
      <c r="R444" s="93">
        <v>0</v>
      </c>
      <c r="S444" s="93">
        <f t="shared" si="228"/>
        <v>11450448.02</v>
      </c>
      <c r="T444" s="93">
        <f t="shared" si="227"/>
        <v>11205.057265877287</v>
      </c>
      <c r="U444" s="93">
        <v>11415.87</v>
      </c>
    </row>
    <row r="445" spans="1:21" ht="35.25" x14ac:dyDescent="0.5">
      <c r="B445" s="88" t="s">
        <v>254</v>
      </c>
      <c r="C445" s="88"/>
      <c r="D445" s="89" t="s">
        <v>501</v>
      </c>
      <c r="E445" s="89" t="s">
        <v>501</v>
      </c>
      <c r="F445" s="89" t="s">
        <v>501</v>
      </c>
      <c r="G445" s="89" t="s">
        <v>501</v>
      </c>
      <c r="H445" s="89" t="s">
        <v>501</v>
      </c>
      <c r="I445" s="90">
        <f>I446</f>
        <v>311</v>
      </c>
      <c r="J445" s="90">
        <f t="shared" ref="J445:K445" si="238">J446</f>
        <v>288.7</v>
      </c>
      <c r="K445" s="91">
        <f t="shared" si="238"/>
        <v>14</v>
      </c>
      <c r="L445" s="89" t="s">
        <v>501</v>
      </c>
      <c r="M445" s="89" t="s">
        <v>501</v>
      </c>
      <c r="N445" s="92" t="s">
        <v>501</v>
      </c>
      <c r="O445" s="93">
        <v>5386458</v>
      </c>
      <c r="P445" s="93">
        <f t="shared" ref="P445:S445" si="239">P446</f>
        <v>0</v>
      </c>
      <c r="Q445" s="93">
        <f t="shared" si="239"/>
        <v>0</v>
      </c>
      <c r="R445" s="93">
        <f t="shared" si="239"/>
        <v>0</v>
      </c>
      <c r="S445" s="93">
        <f t="shared" si="239"/>
        <v>5386458</v>
      </c>
      <c r="T445" s="93">
        <f t="shared" si="227"/>
        <v>17319.800643086815</v>
      </c>
      <c r="U445" s="93">
        <f>U446</f>
        <v>17319.8</v>
      </c>
    </row>
    <row r="446" spans="1:21" ht="35.25" x14ac:dyDescent="0.5">
      <c r="A446">
        <v>1</v>
      </c>
      <c r="B446" s="95">
        <f>SUBTOTAL(9,$A$326:A446)</f>
        <v>96</v>
      </c>
      <c r="C446" s="97" t="s">
        <v>255</v>
      </c>
      <c r="D446" s="89"/>
      <c r="E446" s="89">
        <v>1962</v>
      </c>
      <c r="F446" s="89" t="s">
        <v>498</v>
      </c>
      <c r="G446" s="89">
        <v>2</v>
      </c>
      <c r="H446" s="89" t="s">
        <v>391</v>
      </c>
      <c r="I446" s="90">
        <v>311</v>
      </c>
      <c r="J446" s="90">
        <v>288.7</v>
      </c>
      <c r="K446" s="91">
        <v>14</v>
      </c>
      <c r="L446" s="89" t="s">
        <v>496</v>
      </c>
      <c r="M446" s="89" t="s">
        <v>503</v>
      </c>
      <c r="N446" s="92" t="s">
        <v>504</v>
      </c>
      <c r="O446" s="93">
        <v>5386458</v>
      </c>
      <c r="P446" s="93">
        <v>0</v>
      </c>
      <c r="Q446" s="93">
        <v>0</v>
      </c>
      <c r="R446" s="93">
        <v>0</v>
      </c>
      <c r="S446" s="93">
        <f t="shared" si="228"/>
        <v>5386458</v>
      </c>
      <c r="T446" s="93">
        <f t="shared" si="227"/>
        <v>17319.800643086815</v>
      </c>
      <c r="U446" s="93">
        <v>17319.8</v>
      </c>
    </row>
    <row r="447" spans="1:21" ht="35.25" x14ac:dyDescent="0.5">
      <c r="B447" s="88" t="s">
        <v>256</v>
      </c>
      <c r="C447" s="88"/>
      <c r="D447" s="89" t="s">
        <v>501</v>
      </c>
      <c r="E447" s="89" t="s">
        <v>501</v>
      </c>
      <c r="F447" s="89" t="s">
        <v>501</v>
      </c>
      <c r="G447" s="89" t="s">
        <v>501</v>
      </c>
      <c r="H447" s="89" t="s">
        <v>501</v>
      </c>
      <c r="I447" s="90">
        <f>I448</f>
        <v>406.3</v>
      </c>
      <c r="J447" s="90">
        <f t="shared" ref="J447:K447" si="240">J448</f>
        <v>381.2</v>
      </c>
      <c r="K447" s="91">
        <f t="shared" si="240"/>
        <v>15</v>
      </c>
      <c r="L447" s="89" t="s">
        <v>501</v>
      </c>
      <c r="M447" s="89" t="s">
        <v>501</v>
      </c>
      <c r="N447" s="92" t="s">
        <v>501</v>
      </c>
      <c r="O447" s="93">
        <v>5014331.45</v>
      </c>
      <c r="P447" s="93">
        <f t="shared" ref="P447:S447" si="241">P448</f>
        <v>0</v>
      </c>
      <c r="Q447" s="93">
        <f t="shared" si="241"/>
        <v>0</v>
      </c>
      <c r="R447" s="93">
        <f t="shared" si="241"/>
        <v>0</v>
      </c>
      <c r="S447" s="93">
        <f t="shared" si="241"/>
        <v>5014331.45</v>
      </c>
      <c r="T447" s="93">
        <f t="shared" si="227"/>
        <v>12341.450775289195</v>
      </c>
      <c r="U447" s="93">
        <f>U448</f>
        <v>12573.65</v>
      </c>
    </row>
    <row r="448" spans="1:21" ht="35.25" x14ac:dyDescent="0.5">
      <c r="A448">
        <v>1</v>
      </c>
      <c r="B448" s="95">
        <f>SUBTOTAL(9,$A$326:A448)</f>
        <v>97</v>
      </c>
      <c r="C448" s="97" t="s">
        <v>257</v>
      </c>
      <c r="D448" s="89"/>
      <c r="E448" s="89">
        <v>1964</v>
      </c>
      <c r="F448" s="89" t="s">
        <v>498</v>
      </c>
      <c r="G448" s="89">
        <v>2</v>
      </c>
      <c r="H448" s="89" t="s">
        <v>393</v>
      </c>
      <c r="I448" s="90">
        <v>406.3</v>
      </c>
      <c r="J448" s="90">
        <v>381.2</v>
      </c>
      <c r="K448" s="91">
        <v>15</v>
      </c>
      <c r="L448" s="89" t="s">
        <v>496</v>
      </c>
      <c r="M448" s="89" t="s">
        <v>503</v>
      </c>
      <c r="N448" s="92" t="s">
        <v>504</v>
      </c>
      <c r="O448" s="93">
        <v>5014331.45</v>
      </c>
      <c r="P448" s="93">
        <v>0</v>
      </c>
      <c r="Q448" s="93">
        <v>0</v>
      </c>
      <c r="R448" s="93">
        <v>0</v>
      </c>
      <c r="S448" s="93">
        <f t="shared" si="228"/>
        <v>5014331.45</v>
      </c>
      <c r="T448" s="93">
        <f t="shared" si="227"/>
        <v>12341.450775289195</v>
      </c>
      <c r="U448" s="93">
        <v>12573.65</v>
      </c>
    </row>
    <row r="449" spans="1:21" ht="35.25" x14ac:dyDescent="0.5">
      <c r="B449" s="88" t="s">
        <v>258</v>
      </c>
      <c r="C449" s="88"/>
      <c r="D449" s="89" t="s">
        <v>501</v>
      </c>
      <c r="E449" s="89" t="s">
        <v>501</v>
      </c>
      <c r="F449" s="89" t="s">
        <v>501</v>
      </c>
      <c r="G449" s="89" t="s">
        <v>501</v>
      </c>
      <c r="H449" s="89" t="s">
        <v>501</v>
      </c>
      <c r="I449" s="90">
        <f>I450</f>
        <v>895</v>
      </c>
      <c r="J449" s="90">
        <f t="shared" ref="J449:K449" si="242">J450</f>
        <v>508.2</v>
      </c>
      <c r="K449" s="91">
        <f t="shared" si="242"/>
        <v>47</v>
      </c>
      <c r="L449" s="89" t="s">
        <v>501</v>
      </c>
      <c r="M449" s="89" t="s">
        <v>501</v>
      </c>
      <c r="N449" s="92" t="s">
        <v>501</v>
      </c>
      <c r="O449" s="93">
        <v>10460276.239999998</v>
      </c>
      <c r="P449" s="93">
        <f t="shared" ref="P449:S449" si="243">P450</f>
        <v>0</v>
      </c>
      <c r="Q449" s="93">
        <f t="shared" si="243"/>
        <v>0</v>
      </c>
      <c r="R449" s="93">
        <f t="shared" si="243"/>
        <v>0</v>
      </c>
      <c r="S449" s="93">
        <f t="shared" si="243"/>
        <v>10460276.239999998</v>
      </c>
      <c r="T449" s="93">
        <f t="shared" si="227"/>
        <v>11687.459486033518</v>
      </c>
      <c r="U449" s="93">
        <f>U450</f>
        <v>11907.35</v>
      </c>
    </row>
    <row r="450" spans="1:21" ht="35.25" x14ac:dyDescent="0.5">
      <c r="A450">
        <v>1</v>
      </c>
      <c r="B450" s="95">
        <f>SUBTOTAL(9,$A$326:A450)</f>
        <v>98</v>
      </c>
      <c r="C450" s="97" t="s">
        <v>259</v>
      </c>
      <c r="D450" s="89"/>
      <c r="E450" s="89">
        <v>1981</v>
      </c>
      <c r="F450" s="89" t="s">
        <v>499</v>
      </c>
      <c r="G450" s="89">
        <v>2</v>
      </c>
      <c r="H450" s="89" t="s">
        <v>400</v>
      </c>
      <c r="I450" s="90">
        <v>895</v>
      </c>
      <c r="J450" s="90">
        <v>508.2</v>
      </c>
      <c r="K450" s="91">
        <v>47</v>
      </c>
      <c r="L450" s="89" t="s">
        <v>496</v>
      </c>
      <c r="M450" s="89" t="s">
        <v>503</v>
      </c>
      <c r="N450" s="92" t="s">
        <v>504</v>
      </c>
      <c r="O450" s="93">
        <v>10460276.239999998</v>
      </c>
      <c r="P450" s="93">
        <v>0</v>
      </c>
      <c r="Q450" s="93">
        <v>0</v>
      </c>
      <c r="R450" s="93">
        <v>0</v>
      </c>
      <c r="S450" s="93">
        <f t="shared" si="228"/>
        <v>10460276.239999998</v>
      </c>
      <c r="T450" s="93">
        <f t="shared" si="227"/>
        <v>11687.459486033518</v>
      </c>
      <c r="U450" s="93">
        <v>11907.35</v>
      </c>
    </row>
    <row r="451" spans="1:21" ht="35.25" x14ac:dyDescent="0.5">
      <c r="B451" s="88" t="s">
        <v>268</v>
      </c>
      <c r="C451" s="88"/>
      <c r="D451" s="89" t="s">
        <v>501</v>
      </c>
      <c r="E451" s="89" t="s">
        <v>501</v>
      </c>
      <c r="F451" s="89" t="s">
        <v>501</v>
      </c>
      <c r="G451" s="89" t="s">
        <v>501</v>
      </c>
      <c r="H451" s="89" t="s">
        <v>501</v>
      </c>
      <c r="I451" s="90">
        <f>I452</f>
        <v>323</v>
      </c>
      <c r="J451" s="90">
        <f t="shared" ref="J451:K451" si="244">J452</f>
        <v>263</v>
      </c>
      <c r="K451" s="91">
        <f t="shared" si="244"/>
        <v>9</v>
      </c>
      <c r="L451" s="89" t="s">
        <v>501</v>
      </c>
      <c r="M451" s="89" t="s">
        <v>501</v>
      </c>
      <c r="N451" s="92" t="s">
        <v>501</v>
      </c>
      <c r="O451" s="93">
        <v>5781464.9199999999</v>
      </c>
      <c r="P451" s="93">
        <f t="shared" ref="P451:S451" si="245">P452</f>
        <v>0</v>
      </c>
      <c r="Q451" s="93">
        <f t="shared" si="245"/>
        <v>0</v>
      </c>
      <c r="R451" s="93">
        <f t="shared" si="245"/>
        <v>0</v>
      </c>
      <c r="S451" s="93">
        <f t="shared" si="245"/>
        <v>5781464.9199999999</v>
      </c>
      <c r="T451" s="93">
        <f t="shared" si="227"/>
        <v>17899.272198142415</v>
      </c>
      <c r="U451" s="93">
        <f>U452</f>
        <v>17899.27</v>
      </c>
    </row>
    <row r="452" spans="1:21" ht="35.25" x14ac:dyDescent="0.5">
      <c r="A452">
        <v>1</v>
      </c>
      <c r="B452" s="95">
        <f>SUBTOTAL(9,$A$326:A452)</f>
        <v>99</v>
      </c>
      <c r="C452" s="97" t="s">
        <v>260</v>
      </c>
      <c r="D452" s="89"/>
      <c r="E452" s="89">
        <v>1965</v>
      </c>
      <c r="F452" s="89" t="s">
        <v>498</v>
      </c>
      <c r="G452" s="89">
        <v>2</v>
      </c>
      <c r="H452" s="89" t="s">
        <v>391</v>
      </c>
      <c r="I452" s="90">
        <v>323</v>
      </c>
      <c r="J452" s="90">
        <v>263</v>
      </c>
      <c r="K452" s="91">
        <v>9</v>
      </c>
      <c r="L452" s="89" t="s">
        <v>496</v>
      </c>
      <c r="M452" s="89" t="s">
        <v>503</v>
      </c>
      <c r="N452" s="92" t="s">
        <v>504</v>
      </c>
      <c r="O452" s="93">
        <v>5781464.9199999999</v>
      </c>
      <c r="P452" s="93">
        <v>0</v>
      </c>
      <c r="Q452" s="93">
        <v>0</v>
      </c>
      <c r="R452" s="93">
        <v>0</v>
      </c>
      <c r="S452" s="93">
        <f t="shared" si="228"/>
        <v>5781464.9199999999</v>
      </c>
      <c r="T452" s="93">
        <f t="shared" si="227"/>
        <v>17899.272198142415</v>
      </c>
      <c r="U452" s="93">
        <v>17899.27</v>
      </c>
    </row>
    <row r="453" spans="1:21" ht="35.25" x14ac:dyDescent="0.5">
      <c r="B453" s="88" t="s">
        <v>267</v>
      </c>
      <c r="C453" s="88"/>
      <c r="D453" s="89" t="s">
        <v>501</v>
      </c>
      <c r="E453" s="89" t="s">
        <v>501</v>
      </c>
      <c r="F453" s="89" t="s">
        <v>501</v>
      </c>
      <c r="G453" s="89" t="s">
        <v>501</v>
      </c>
      <c r="H453" s="89" t="s">
        <v>501</v>
      </c>
      <c r="I453" s="90">
        <f>I454</f>
        <v>5216.63</v>
      </c>
      <c r="J453" s="90">
        <f t="shared" ref="J453:K453" si="246">J454</f>
        <v>3293.3</v>
      </c>
      <c r="K453" s="91">
        <f t="shared" si="246"/>
        <v>126</v>
      </c>
      <c r="L453" s="89" t="s">
        <v>501</v>
      </c>
      <c r="M453" s="89" t="s">
        <v>501</v>
      </c>
      <c r="N453" s="92" t="s">
        <v>501</v>
      </c>
      <c r="O453" s="93">
        <v>14453477.609999999</v>
      </c>
      <c r="P453" s="93">
        <f t="shared" ref="P453:S453" si="247">P454</f>
        <v>0</v>
      </c>
      <c r="Q453" s="93">
        <f t="shared" si="247"/>
        <v>0</v>
      </c>
      <c r="R453" s="93">
        <f t="shared" si="247"/>
        <v>0</v>
      </c>
      <c r="S453" s="93">
        <f t="shared" si="247"/>
        <v>14453477.609999999</v>
      </c>
      <c r="T453" s="93">
        <f t="shared" si="227"/>
        <v>2770.6541598694939</v>
      </c>
      <c r="U453" s="93">
        <f>U454</f>
        <v>2918.08</v>
      </c>
    </row>
    <row r="454" spans="1:21" ht="35.25" x14ac:dyDescent="0.5">
      <c r="A454">
        <v>1</v>
      </c>
      <c r="B454" s="95">
        <f>SUBTOTAL(9,$A$326:A454)</f>
        <v>100</v>
      </c>
      <c r="C454" s="97" t="s">
        <v>266</v>
      </c>
      <c r="D454" s="89"/>
      <c r="E454" s="89">
        <v>1978</v>
      </c>
      <c r="F454" s="89" t="s">
        <v>498</v>
      </c>
      <c r="G454" s="89">
        <v>5</v>
      </c>
      <c r="H454" s="89" t="s">
        <v>400</v>
      </c>
      <c r="I454" s="90">
        <v>5216.63</v>
      </c>
      <c r="J454" s="90">
        <v>3293.3</v>
      </c>
      <c r="K454" s="91">
        <v>126</v>
      </c>
      <c r="L454" s="89" t="s">
        <v>496</v>
      </c>
      <c r="M454" s="89" t="s">
        <v>502</v>
      </c>
      <c r="N454" s="92" t="s">
        <v>533</v>
      </c>
      <c r="O454" s="93">
        <v>14453477.609999999</v>
      </c>
      <c r="P454" s="93">
        <v>0</v>
      </c>
      <c r="Q454" s="93">
        <v>0</v>
      </c>
      <c r="R454" s="93">
        <v>0</v>
      </c>
      <c r="S454" s="93">
        <f t="shared" si="228"/>
        <v>14453477.609999999</v>
      </c>
      <c r="T454" s="93">
        <f t="shared" si="227"/>
        <v>2770.6541598694939</v>
      </c>
      <c r="U454" s="93">
        <v>2918.08</v>
      </c>
    </row>
    <row r="455" spans="1:21" ht="35.25" x14ac:dyDescent="0.5">
      <c r="B455" s="98" t="s">
        <v>336</v>
      </c>
      <c r="C455" s="98"/>
      <c r="D455" s="89" t="s">
        <v>501</v>
      </c>
      <c r="E455" s="89" t="s">
        <v>501</v>
      </c>
      <c r="F455" s="89" t="s">
        <v>501</v>
      </c>
      <c r="G455" s="89" t="s">
        <v>501</v>
      </c>
      <c r="H455" s="89" t="s">
        <v>501</v>
      </c>
      <c r="I455" s="90">
        <f>I456</f>
        <v>859.8</v>
      </c>
      <c r="J455" s="90">
        <f t="shared" ref="J455:K455" si="248">J456</f>
        <v>540.51</v>
      </c>
      <c r="K455" s="91">
        <f t="shared" si="248"/>
        <v>47</v>
      </c>
      <c r="L455" s="89" t="s">
        <v>501</v>
      </c>
      <c r="M455" s="89" t="s">
        <v>501</v>
      </c>
      <c r="N455" s="92" t="s">
        <v>501</v>
      </c>
      <c r="O455" s="93">
        <v>7720511.1999999993</v>
      </c>
      <c r="P455" s="93">
        <f t="shared" ref="P455:S455" si="249">P456</f>
        <v>0</v>
      </c>
      <c r="Q455" s="93">
        <f t="shared" si="249"/>
        <v>0</v>
      </c>
      <c r="R455" s="93">
        <f t="shared" si="249"/>
        <v>0</v>
      </c>
      <c r="S455" s="93">
        <f t="shared" si="249"/>
        <v>7720511.1999999993</v>
      </c>
      <c r="T455" s="93">
        <f t="shared" ref="T455:T467" si="250">O455/I455</f>
        <v>8979.4268434519654</v>
      </c>
      <c r="U455" s="93">
        <f>U456</f>
        <v>8979.4268434519654</v>
      </c>
    </row>
    <row r="456" spans="1:21" ht="35.25" x14ac:dyDescent="0.5">
      <c r="A456">
        <v>1</v>
      </c>
      <c r="B456" s="95">
        <f>SUBTOTAL(9,$A$326:A456)</f>
        <v>101</v>
      </c>
      <c r="C456" s="97" t="s">
        <v>360</v>
      </c>
      <c r="D456" s="89"/>
      <c r="E456" s="89">
        <v>1984</v>
      </c>
      <c r="F456" s="89" t="s">
        <v>498</v>
      </c>
      <c r="G456" s="89">
        <v>2</v>
      </c>
      <c r="H456" s="89" t="s">
        <v>400</v>
      </c>
      <c r="I456" s="90">
        <v>859.8</v>
      </c>
      <c r="J456" s="90">
        <v>540.51</v>
      </c>
      <c r="K456" s="91">
        <v>47</v>
      </c>
      <c r="L456" s="89" t="s">
        <v>496</v>
      </c>
      <c r="M456" s="89" t="s">
        <v>503</v>
      </c>
      <c r="N456" s="92" t="s">
        <v>504</v>
      </c>
      <c r="O456" s="93">
        <v>7720511.1999999993</v>
      </c>
      <c r="P456" s="93">
        <v>0</v>
      </c>
      <c r="Q456" s="93">
        <v>0</v>
      </c>
      <c r="R456" s="93">
        <v>0</v>
      </c>
      <c r="S456" s="93">
        <f t="shared" ref="S456:S467" si="251">O456-P456-Q456-R456</f>
        <v>7720511.1999999993</v>
      </c>
      <c r="T456" s="93">
        <f t="shared" si="250"/>
        <v>8979.4268434519654</v>
      </c>
      <c r="U456" s="93">
        <v>8979.4268434519654</v>
      </c>
    </row>
    <row r="457" spans="1:21" ht="35.25" x14ac:dyDescent="0.5">
      <c r="B457" s="98" t="s">
        <v>338</v>
      </c>
      <c r="C457" s="98"/>
      <c r="D457" s="89" t="s">
        <v>501</v>
      </c>
      <c r="E457" s="89" t="s">
        <v>501</v>
      </c>
      <c r="F457" s="89" t="s">
        <v>501</v>
      </c>
      <c r="G457" s="89" t="s">
        <v>501</v>
      </c>
      <c r="H457" s="89" t="s">
        <v>501</v>
      </c>
      <c r="I457" s="90">
        <f>SUM(I458:I461)</f>
        <v>2846.1000000000004</v>
      </c>
      <c r="J457" s="90">
        <f t="shared" ref="J457:K457" si="252">SUM(J458:J461)</f>
        <v>2213.6999999999998</v>
      </c>
      <c r="K457" s="91">
        <f t="shared" si="252"/>
        <v>167</v>
      </c>
      <c r="L457" s="89" t="s">
        <v>501</v>
      </c>
      <c r="M457" s="89" t="s">
        <v>501</v>
      </c>
      <c r="N457" s="92" t="s">
        <v>501</v>
      </c>
      <c r="O457" s="93">
        <v>34986842.759999998</v>
      </c>
      <c r="P457" s="93">
        <f t="shared" ref="P457:S457" si="253">SUM(P458:P461)</f>
        <v>0</v>
      </c>
      <c r="Q457" s="93">
        <f t="shared" si="253"/>
        <v>0</v>
      </c>
      <c r="R457" s="93">
        <f t="shared" si="253"/>
        <v>0</v>
      </c>
      <c r="S457" s="93">
        <f t="shared" si="253"/>
        <v>34986842.759999998</v>
      </c>
      <c r="T457" s="93">
        <f t="shared" si="250"/>
        <v>12292.907051755032</v>
      </c>
      <c r="U457" s="93">
        <f>MAX(U458:U461)</f>
        <v>14421.75</v>
      </c>
    </row>
    <row r="458" spans="1:21" ht="35.25" x14ac:dyDescent="0.5">
      <c r="A458">
        <v>1</v>
      </c>
      <c r="B458" s="95">
        <f>SUBTOTAL(9,$A$326:A458)</f>
        <v>102</v>
      </c>
      <c r="C458" s="97" t="s">
        <v>361</v>
      </c>
      <c r="D458" s="89"/>
      <c r="E458" s="89">
        <v>1973</v>
      </c>
      <c r="F458" s="89" t="s">
        <v>498</v>
      </c>
      <c r="G458" s="89">
        <v>2</v>
      </c>
      <c r="H458" s="89" t="s">
        <v>393</v>
      </c>
      <c r="I458" s="90">
        <v>780</v>
      </c>
      <c r="J458" s="90">
        <v>726.6</v>
      </c>
      <c r="K458" s="91">
        <v>41</v>
      </c>
      <c r="L458" s="89" t="s">
        <v>496</v>
      </c>
      <c r="M458" s="89" t="s">
        <v>502</v>
      </c>
      <c r="N458" s="92" t="s">
        <v>546</v>
      </c>
      <c r="O458" s="93">
        <v>8100747.6699999999</v>
      </c>
      <c r="P458" s="93">
        <v>0</v>
      </c>
      <c r="Q458" s="93">
        <v>0</v>
      </c>
      <c r="R458" s="93">
        <v>0</v>
      </c>
      <c r="S458" s="93">
        <f t="shared" si="251"/>
        <v>8100747.6699999999</v>
      </c>
      <c r="T458" s="93">
        <f t="shared" si="250"/>
        <v>10385.573935897435</v>
      </c>
      <c r="U458" s="93">
        <v>10580.97</v>
      </c>
    </row>
    <row r="459" spans="1:21" ht="35.25" x14ac:dyDescent="0.5">
      <c r="A459">
        <v>1</v>
      </c>
      <c r="B459" s="95">
        <f>SUBTOTAL(9,$A$326:A459)</f>
        <v>103</v>
      </c>
      <c r="C459" s="97" t="s">
        <v>362</v>
      </c>
      <c r="D459" s="89"/>
      <c r="E459" s="89">
        <v>1974</v>
      </c>
      <c r="F459" s="89" t="s">
        <v>498</v>
      </c>
      <c r="G459" s="89">
        <v>2</v>
      </c>
      <c r="H459" s="89" t="s">
        <v>393</v>
      </c>
      <c r="I459" s="90">
        <v>733.9</v>
      </c>
      <c r="J459" s="90">
        <v>416.7</v>
      </c>
      <c r="K459" s="91">
        <v>42</v>
      </c>
      <c r="L459" s="89" t="s">
        <v>496</v>
      </c>
      <c r="M459" s="89" t="s">
        <v>502</v>
      </c>
      <c r="N459" s="92" t="s">
        <v>546</v>
      </c>
      <c r="O459" s="93">
        <v>8204473.3399999999</v>
      </c>
      <c r="P459" s="93">
        <v>0</v>
      </c>
      <c r="Q459" s="93">
        <v>0</v>
      </c>
      <c r="R459" s="93">
        <v>0</v>
      </c>
      <c r="S459" s="93">
        <f t="shared" si="251"/>
        <v>8204473.3399999999</v>
      </c>
      <c r="T459" s="93">
        <f t="shared" si="250"/>
        <v>11179.279656628969</v>
      </c>
      <c r="U459" s="93">
        <v>11388.71</v>
      </c>
    </row>
    <row r="460" spans="1:21" ht="35.25" x14ac:dyDescent="0.5">
      <c r="A460">
        <v>1</v>
      </c>
      <c r="B460" s="95">
        <f>SUBTOTAL(9,$A$326:A460)</f>
        <v>104</v>
      </c>
      <c r="C460" s="97" t="s">
        <v>363</v>
      </c>
      <c r="D460" s="89"/>
      <c r="E460" s="89">
        <v>1963</v>
      </c>
      <c r="F460" s="89" t="s">
        <v>498</v>
      </c>
      <c r="G460" s="89">
        <v>2</v>
      </c>
      <c r="H460" s="89" t="s">
        <v>393</v>
      </c>
      <c r="I460" s="90">
        <v>642</v>
      </c>
      <c r="J460" s="90">
        <v>642</v>
      </c>
      <c r="K460" s="91">
        <v>42</v>
      </c>
      <c r="L460" s="89" t="s">
        <v>496</v>
      </c>
      <c r="M460" s="89" t="s">
        <v>503</v>
      </c>
      <c r="N460" s="92" t="s">
        <v>504</v>
      </c>
      <c r="O460" s="93">
        <v>8911546.0200000014</v>
      </c>
      <c r="P460" s="93">
        <v>0</v>
      </c>
      <c r="Q460" s="93">
        <v>0</v>
      </c>
      <c r="R460" s="93">
        <v>0</v>
      </c>
      <c r="S460" s="93">
        <f t="shared" si="251"/>
        <v>8911546.0200000014</v>
      </c>
      <c r="T460" s="93">
        <f t="shared" si="250"/>
        <v>13880.91280373832</v>
      </c>
      <c r="U460" s="93">
        <v>14142.07</v>
      </c>
    </row>
    <row r="461" spans="1:21" ht="35.25" x14ac:dyDescent="0.5">
      <c r="A461">
        <v>1</v>
      </c>
      <c r="B461" s="95">
        <f>SUBTOTAL(9,$A$326:A461)</f>
        <v>105</v>
      </c>
      <c r="C461" s="97" t="s">
        <v>364</v>
      </c>
      <c r="D461" s="89"/>
      <c r="E461" s="89">
        <v>1966</v>
      </c>
      <c r="F461" s="89" t="s">
        <v>498</v>
      </c>
      <c r="G461" s="89">
        <v>2</v>
      </c>
      <c r="H461" s="89" t="s">
        <v>393</v>
      </c>
      <c r="I461" s="90">
        <v>690.2</v>
      </c>
      <c r="J461" s="90">
        <v>428.4</v>
      </c>
      <c r="K461" s="91">
        <v>42</v>
      </c>
      <c r="L461" s="89" t="s">
        <v>496</v>
      </c>
      <c r="M461" s="89" t="s">
        <v>502</v>
      </c>
      <c r="N461" s="92" t="s">
        <v>546</v>
      </c>
      <c r="O461" s="93">
        <v>9770075.7299999986</v>
      </c>
      <c r="P461" s="93">
        <v>0</v>
      </c>
      <c r="Q461" s="93">
        <v>0</v>
      </c>
      <c r="R461" s="93">
        <v>0</v>
      </c>
      <c r="S461" s="93">
        <f t="shared" si="251"/>
        <v>9770075.7299999986</v>
      </c>
      <c r="T461" s="93">
        <f t="shared" si="250"/>
        <v>14155.427021153286</v>
      </c>
      <c r="U461" s="93">
        <v>14421.75</v>
      </c>
    </row>
    <row r="462" spans="1:21" ht="35.25" x14ac:dyDescent="0.5">
      <c r="B462" s="98" t="s">
        <v>341</v>
      </c>
      <c r="C462" s="98"/>
      <c r="D462" s="89" t="s">
        <v>501</v>
      </c>
      <c r="E462" s="89" t="s">
        <v>501</v>
      </c>
      <c r="F462" s="89" t="s">
        <v>501</v>
      </c>
      <c r="G462" s="89" t="s">
        <v>501</v>
      </c>
      <c r="H462" s="89" t="s">
        <v>501</v>
      </c>
      <c r="I462" s="90">
        <f>I463</f>
        <v>5894.85</v>
      </c>
      <c r="J462" s="90">
        <f t="shared" ref="J462:K462" si="254">J463</f>
        <v>4491.5</v>
      </c>
      <c r="K462" s="91">
        <f t="shared" si="254"/>
        <v>255</v>
      </c>
      <c r="L462" s="89" t="s">
        <v>501</v>
      </c>
      <c r="M462" s="89" t="s">
        <v>501</v>
      </c>
      <c r="N462" s="92" t="s">
        <v>501</v>
      </c>
      <c r="O462" s="93">
        <v>19765352.07</v>
      </c>
      <c r="P462" s="93">
        <f t="shared" ref="P462:S462" si="255">P463</f>
        <v>0</v>
      </c>
      <c r="Q462" s="93">
        <f t="shared" si="255"/>
        <v>0</v>
      </c>
      <c r="R462" s="93">
        <f t="shared" si="255"/>
        <v>0</v>
      </c>
      <c r="S462" s="93">
        <f t="shared" si="255"/>
        <v>19765352.07</v>
      </c>
      <c r="T462" s="93">
        <f t="shared" si="250"/>
        <v>3352.9864322247386</v>
      </c>
      <c r="U462" s="93">
        <f>U463</f>
        <v>3416.07</v>
      </c>
    </row>
    <row r="463" spans="1:21" ht="35.25" x14ac:dyDescent="0.5">
      <c r="A463">
        <v>1</v>
      </c>
      <c r="B463" s="95">
        <f>SUBTOTAL(9,$A$326:A463)</f>
        <v>106</v>
      </c>
      <c r="C463" s="97" t="s">
        <v>365</v>
      </c>
      <c r="D463" s="89"/>
      <c r="E463" s="89">
        <v>1976</v>
      </c>
      <c r="F463" s="89" t="s">
        <v>498</v>
      </c>
      <c r="G463" s="89">
        <v>5</v>
      </c>
      <c r="H463" s="89" t="s">
        <v>397</v>
      </c>
      <c r="I463" s="90">
        <v>5894.85</v>
      </c>
      <c r="J463" s="90">
        <v>4491.5</v>
      </c>
      <c r="K463" s="91">
        <v>255</v>
      </c>
      <c r="L463" s="89" t="s">
        <v>496</v>
      </c>
      <c r="M463" s="89" t="s">
        <v>502</v>
      </c>
      <c r="N463" s="92" t="s">
        <v>551</v>
      </c>
      <c r="O463" s="93">
        <v>19765352.07</v>
      </c>
      <c r="P463" s="93">
        <v>0</v>
      </c>
      <c r="Q463" s="93">
        <v>0</v>
      </c>
      <c r="R463" s="93">
        <v>0</v>
      </c>
      <c r="S463" s="93">
        <f t="shared" si="251"/>
        <v>19765352.07</v>
      </c>
      <c r="T463" s="93">
        <f t="shared" si="250"/>
        <v>3352.9864322247386</v>
      </c>
      <c r="U463" s="93">
        <v>3416.07</v>
      </c>
    </row>
    <row r="464" spans="1:21" ht="35.25" x14ac:dyDescent="0.5">
      <c r="B464" s="98" t="s">
        <v>343</v>
      </c>
      <c r="C464" s="98"/>
      <c r="D464" s="89" t="s">
        <v>501</v>
      </c>
      <c r="E464" s="89" t="s">
        <v>501</v>
      </c>
      <c r="F464" s="89" t="s">
        <v>501</v>
      </c>
      <c r="G464" s="89" t="s">
        <v>501</v>
      </c>
      <c r="H464" s="89" t="s">
        <v>501</v>
      </c>
      <c r="I464" s="90">
        <f>I465</f>
        <v>5448.7</v>
      </c>
      <c r="J464" s="90">
        <f t="shared" ref="J464:K464" si="256">J465</f>
        <v>4414.5</v>
      </c>
      <c r="K464" s="91">
        <f t="shared" si="256"/>
        <v>247</v>
      </c>
      <c r="L464" s="89" t="s">
        <v>501</v>
      </c>
      <c r="M464" s="89" t="s">
        <v>501</v>
      </c>
      <c r="N464" s="92" t="s">
        <v>501</v>
      </c>
      <c r="O464" s="93">
        <v>21123655</v>
      </c>
      <c r="P464" s="93">
        <f t="shared" ref="P464:S464" si="257">P465</f>
        <v>0</v>
      </c>
      <c r="Q464" s="93">
        <f t="shared" si="257"/>
        <v>0</v>
      </c>
      <c r="R464" s="93">
        <f t="shared" si="257"/>
        <v>0</v>
      </c>
      <c r="S464" s="93">
        <f t="shared" si="257"/>
        <v>21123655</v>
      </c>
      <c r="T464" s="93">
        <f t="shared" si="250"/>
        <v>3876.8247471874024</v>
      </c>
      <c r="U464" s="93">
        <f>U465</f>
        <v>3949.77</v>
      </c>
    </row>
    <row r="465" spans="1:21" ht="35.25" x14ac:dyDescent="0.5">
      <c r="A465">
        <v>1</v>
      </c>
      <c r="B465" s="95">
        <f>SUBTOTAL(9,$A$326:A465)</f>
        <v>107</v>
      </c>
      <c r="C465" s="97" t="s">
        <v>366</v>
      </c>
      <c r="D465" s="89"/>
      <c r="E465" s="89">
        <v>1982</v>
      </c>
      <c r="F465" s="89" t="s">
        <v>498</v>
      </c>
      <c r="G465" s="89">
        <v>5</v>
      </c>
      <c r="H465" s="89" t="s">
        <v>397</v>
      </c>
      <c r="I465" s="90">
        <v>5448.7</v>
      </c>
      <c r="J465" s="90">
        <v>4414.5</v>
      </c>
      <c r="K465" s="91">
        <v>247</v>
      </c>
      <c r="L465" s="89" t="s">
        <v>496</v>
      </c>
      <c r="M465" s="89" t="s">
        <v>502</v>
      </c>
      <c r="N465" s="92" t="s">
        <v>548</v>
      </c>
      <c r="O465" s="93">
        <v>21123655</v>
      </c>
      <c r="P465" s="93">
        <v>0</v>
      </c>
      <c r="Q465" s="93">
        <v>0</v>
      </c>
      <c r="R465" s="93">
        <v>0</v>
      </c>
      <c r="S465" s="93">
        <f t="shared" si="251"/>
        <v>21123655</v>
      </c>
      <c r="T465" s="93">
        <f t="shared" si="250"/>
        <v>3876.8247471874024</v>
      </c>
      <c r="U465" s="93">
        <v>3949.77</v>
      </c>
    </row>
    <row r="466" spans="1:21" ht="35.25" x14ac:dyDescent="0.5">
      <c r="B466" s="98" t="s">
        <v>349</v>
      </c>
      <c r="C466" s="98"/>
      <c r="D466" s="89" t="s">
        <v>501</v>
      </c>
      <c r="E466" s="89" t="s">
        <v>501</v>
      </c>
      <c r="F466" s="89" t="s">
        <v>501</v>
      </c>
      <c r="G466" s="89" t="s">
        <v>501</v>
      </c>
      <c r="H466" s="89" t="s">
        <v>501</v>
      </c>
      <c r="I466" s="90">
        <f>I467</f>
        <v>734.2</v>
      </c>
      <c r="J466" s="90">
        <f t="shared" ref="J466:K466" si="258">J467</f>
        <v>481</v>
      </c>
      <c r="K466" s="91">
        <f t="shared" si="258"/>
        <v>37</v>
      </c>
      <c r="L466" s="89" t="s">
        <v>501</v>
      </c>
      <c r="M466" s="89" t="s">
        <v>501</v>
      </c>
      <c r="N466" s="92" t="s">
        <v>501</v>
      </c>
      <c r="O466" s="93">
        <v>7220002.5700000003</v>
      </c>
      <c r="P466" s="93">
        <f t="shared" ref="P466:S466" si="259">P467</f>
        <v>0</v>
      </c>
      <c r="Q466" s="93">
        <f t="shared" si="259"/>
        <v>0</v>
      </c>
      <c r="R466" s="93">
        <f t="shared" si="259"/>
        <v>0</v>
      </c>
      <c r="S466" s="93">
        <f t="shared" si="259"/>
        <v>7220002.5700000003</v>
      </c>
      <c r="T466" s="93">
        <f t="shared" si="250"/>
        <v>9833.8362435303734</v>
      </c>
      <c r="U466" s="93">
        <f>U467</f>
        <v>10018.85</v>
      </c>
    </row>
    <row r="467" spans="1:21" ht="35.25" x14ac:dyDescent="0.5">
      <c r="A467">
        <v>1</v>
      </c>
      <c r="B467" s="95">
        <f>SUBTOTAL(9,$A$326:A467)</f>
        <v>108</v>
      </c>
      <c r="C467" s="97" t="s">
        <v>367</v>
      </c>
      <c r="D467" s="89"/>
      <c r="E467" s="89">
        <v>1976</v>
      </c>
      <c r="F467" s="89" t="s">
        <v>498</v>
      </c>
      <c r="G467" s="89">
        <v>2</v>
      </c>
      <c r="H467" s="89" t="s">
        <v>393</v>
      </c>
      <c r="I467" s="90">
        <v>734.2</v>
      </c>
      <c r="J467" s="90">
        <v>481</v>
      </c>
      <c r="K467" s="91">
        <v>37</v>
      </c>
      <c r="L467" s="89" t="s">
        <v>496</v>
      </c>
      <c r="M467" s="89" t="s">
        <v>503</v>
      </c>
      <c r="N467" s="92" t="s">
        <v>504</v>
      </c>
      <c r="O467" s="93">
        <v>7220002.5700000003</v>
      </c>
      <c r="P467" s="93">
        <v>0</v>
      </c>
      <c r="Q467" s="93">
        <v>0</v>
      </c>
      <c r="R467" s="93">
        <v>0</v>
      </c>
      <c r="S467" s="93">
        <f t="shared" si="251"/>
        <v>7220002.5700000003</v>
      </c>
      <c r="T467" s="93">
        <f t="shared" si="250"/>
        <v>9833.8362435303734</v>
      </c>
      <c r="U467" s="93">
        <v>10018.85</v>
      </c>
    </row>
    <row r="468" spans="1:21" ht="35.25" x14ac:dyDescent="0.5">
      <c r="B468" s="88" t="s">
        <v>274</v>
      </c>
      <c r="C468" s="88"/>
      <c r="D468" s="89" t="s">
        <v>501</v>
      </c>
      <c r="E468" s="89" t="s">
        <v>501</v>
      </c>
      <c r="F468" s="89" t="s">
        <v>501</v>
      </c>
      <c r="G468" s="89" t="s">
        <v>501</v>
      </c>
      <c r="H468" s="89" t="s">
        <v>501</v>
      </c>
      <c r="I468" s="90">
        <f>I469</f>
        <v>960.1</v>
      </c>
      <c r="J468" s="90">
        <f t="shared" ref="J468:K468" si="260">J469</f>
        <v>872.2</v>
      </c>
      <c r="K468" s="91">
        <f t="shared" si="260"/>
        <v>40</v>
      </c>
      <c r="L468" s="89" t="s">
        <v>501</v>
      </c>
      <c r="M468" s="89" t="s">
        <v>501</v>
      </c>
      <c r="N468" s="92" t="s">
        <v>501</v>
      </c>
      <c r="O468" s="93">
        <v>12022272.17</v>
      </c>
      <c r="P468" s="93">
        <f t="shared" ref="P468:S468" si="261">P469</f>
        <v>0</v>
      </c>
      <c r="Q468" s="93">
        <f t="shared" si="261"/>
        <v>0</v>
      </c>
      <c r="R468" s="93">
        <f t="shared" si="261"/>
        <v>0</v>
      </c>
      <c r="S468" s="93">
        <f t="shared" si="261"/>
        <v>12022272.17</v>
      </c>
      <c r="T468" s="93">
        <f t="shared" si="227"/>
        <v>12521.895812936153</v>
      </c>
      <c r="U468" s="93">
        <f>U469</f>
        <v>13201.42</v>
      </c>
    </row>
    <row r="469" spans="1:21" ht="35.25" x14ac:dyDescent="0.5">
      <c r="A469">
        <v>1</v>
      </c>
      <c r="B469" s="95">
        <f>SUBTOTAL(9,$A$326:A469)</f>
        <v>109</v>
      </c>
      <c r="C469" s="97" t="s">
        <v>272</v>
      </c>
      <c r="D469" s="89"/>
      <c r="E469" s="89">
        <v>1995</v>
      </c>
      <c r="F469" s="89" t="s">
        <v>498</v>
      </c>
      <c r="G469" s="89">
        <v>2</v>
      </c>
      <c r="H469" s="89" t="s">
        <v>400</v>
      </c>
      <c r="I469" s="90">
        <v>960.1</v>
      </c>
      <c r="J469" s="90">
        <v>872.2</v>
      </c>
      <c r="K469" s="91">
        <v>40</v>
      </c>
      <c r="L469" s="89" t="s">
        <v>496</v>
      </c>
      <c r="M469" s="89" t="s">
        <v>503</v>
      </c>
      <c r="N469" s="92" t="s">
        <v>504</v>
      </c>
      <c r="O469" s="93">
        <v>12022272.17</v>
      </c>
      <c r="P469" s="93">
        <v>0</v>
      </c>
      <c r="Q469" s="93">
        <v>0</v>
      </c>
      <c r="R469" s="93">
        <v>0</v>
      </c>
      <c r="S469" s="93">
        <f t="shared" si="228"/>
        <v>12022272.17</v>
      </c>
      <c r="T469" s="93">
        <f t="shared" si="227"/>
        <v>12521.895812936153</v>
      </c>
      <c r="U469" s="93">
        <v>13201.42</v>
      </c>
    </row>
    <row r="470" spans="1:21" ht="35.25" x14ac:dyDescent="0.5">
      <c r="B470" s="88" t="s">
        <v>291</v>
      </c>
      <c r="C470" s="88"/>
      <c r="D470" s="89" t="s">
        <v>501</v>
      </c>
      <c r="E470" s="89" t="s">
        <v>501</v>
      </c>
      <c r="F470" s="89" t="s">
        <v>501</v>
      </c>
      <c r="G470" s="89" t="s">
        <v>501</v>
      </c>
      <c r="H470" s="89" t="s">
        <v>501</v>
      </c>
      <c r="I470" s="90">
        <f>SUM(I471:I475)</f>
        <v>18016.48</v>
      </c>
      <c r="J470" s="90">
        <f t="shared" ref="J470:K470" si="262">SUM(J471:J475)</f>
        <v>11806.3</v>
      </c>
      <c r="K470" s="91">
        <f t="shared" si="262"/>
        <v>526</v>
      </c>
      <c r="L470" s="89" t="s">
        <v>501</v>
      </c>
      <c r="M470" s="89" t="s">
        <v>501</v>
      </c>
      <c r="N470" s="92" t="s">
        <v>501</v>
      </c>
      <c r="O470" s="93">
        <v>59393218.039999999</v>
      </c>
      <c r="P470" s="93">
        <f t="shared" ref="P470:S470" si="263">SUM(P471:P475)</f>
        <v>0</v>
      </c>
      <c r="Q470" s="93">
        <f t="shared" si="263"/>
        <v>0</v>
      </c>
      <c r="R470" s="93">
        <f t="shared" si="263"/>
        <v>0</v>
      </c>
      <c r="S470" s="93">
        <f t="shared" si="263"/>
        <v>59393218.039999999</v>
      </c>
      <c r="T470" s="93">
        <f t="shared" ref="T470:T495" si="264">O470/I470</f>
        <v>3296.6049994227506</v>
      </c>
      <c r="U470" s="93">
        <f>MAX(U471:U475)</f>
        <v>14693.36</v>
      </c>
    </row>
    <row r="471" spans="1:21" ht="35.25" x14ac:dyDescent="0.5">
      <c r="A471">
        <v>1</v>
      </c>
      <c r="B471" s="95">
        <f>SUBTOTAL(9,$A$326:A471)</f>
        <v>110</v>
      </c>
      <c r="C471" s="97" t="s">
        <v>286</v>
      </c>
      <c r="D471" s="89"/>
      <c r="E471" s="89">
        <v>1965</v>
      </c>
      <c r="F471" s="89" t="s">
        <v>498</v>
      </c>
      <c r="G471" s="89">
        <v>5</v>
      </c>
      <c r="H471" s="89" t="s">
        <v>393</v>
      </c>
      <c r="I471" s="90">
        <v>3312.18</v>
      </c>
      <c r="J471" s="90">
        <v>2153.9</v>
      </c>
      <c r="K471" s="91">
        <v>84</v>
      </c>
      <c r="L471" s="89" t="s">
        <v>496</v>
      </c>
      <c r="M471" s="89" t="s">
        <v>502</v>
      </c>
      <c r="N471" s="92" t="s">
        <v>537</v>
      </c>
      <c r="O471" s="93">
        <v>8518016.2100000009</v>
      </c>
      <c r="P471" s="93">
        <v>0</v>
      </c>
      <c r="Q471" s="93">
        <v>0</v>
      </c>
      <c r="R471" s="93">
        <v>0</v>
      </c>
      <c r="S471" s="93">
        <f t="shared" ref="S471:S495" si="265">O471-P471-Q471-R471</f>
        <v>8518016.2100000009</v>
      </c>
      <c r="T471" s="93">
        <f t="shared" si="264"/>
        <v>2571.7250300406381</v>
      </c>
      <c r="U471" s="93">
        <v>2620.11</v>
      </c>
    </row>
    <row r="472" spans="1:21" ht="35.25" x14ac:dyDescent="0.5">
      <c r="A472">
        <v>1</v>
      </c>
      <c r="B472" s="95">
        <f>SUBTOTAL(9,$A$326:A472)</f>
        <v>111</v>
      </c>
      <c r="C472" s="97" t="s">
        <v>287</v>
      </c>
      <c r="D472" s="89"/>
      <c r="E472" s="89">
        <v>1965</v>
      </c>
      <c r="F472" s="89" t="s">
        <v>498</v>
      </c>
      <c r="G472" s="89">
        <v>2</v>
      </c>
      <c r="H472" s="89" t="s">
        <v>393</v>
      </c>
      <c r="I472" s="90">
        <v>724.14</v>
      </c>
      <c r="J472" s="90">
        <v>628.9</v>
      </c>
      <c r="K472" s="91">
        <v>33</v>
      </c>
      <c r="L472" s="89" t="s">
        <v>496</v>
      </c>
      <c r="M472" s="89" t="s">
        <v>503</v>
      </c>
      <c r="N472" s="92" t="s">
        <v>504</v>
      </c>
      <c r="O472" s="93">
        <v>10640050.039999999</v>
      </c>
      <c r="P472" s="93">
        <v>0</v>
      </c>
      <c r="Q472" s="93">
        <v>0</v>
      </c>
      <c r="R472" s="93">
        <v>0</v>
      </c>
      <c r="S472" s="93">
        <f t="shared" si="265"/>
        <v>10640050.039999999</v>
      </c>
      <c r="T472" s="93">
        <f t="shared" si="264"/>
        <v>14693.360455160604</v>
      </c>
      <c r="U472" s="93">
        <v>14693.36</v>
      </c>
    </row>
    <row r="473" spans="1:21" ht="35.25" x14ac:dyDescent="0.5">
      <c r="A473">
        <v>1</v>
      </c>
      <c r="B473" s="95">
        <f>SUBTOTAL(9,$A$326:A473)</f>
        <v>112</v>
      </c>
      <c r="C473" s="97" t="s">
        <v>288</v>
      </c>
      <c r="D473" s="89"/>
      <c r="E473" s="89">
        <v>1989</v>
      </c>
      <c r="F473" s="89" t="s">
        <v>498</v>
      </c>
      <c r="G473" s="89">
        <v>5</v>
      </c>
      <c r="H473" s="89" t="s">
        <v>408</v>
      </c>
      <c r="I473" s="90">
        <v>5301.9</v>
      </c>
      <c r="J473" s="90">
        <v>3688.7</v>
      </c>
      <c r="K473" s="91">
        <v>176</v>
      </c>
      <c r="L473" s="89" t="s">
        <v>496</v>
      </c>
      <c r="M473" s="89" t="s">
        <v>502</v>
      </c>
      <c r="N473" s="92" t="s">
        <v>535</v>
      </c>
      <c r="O473" s="93">
        <v>14873352.5</v>
      </c>
      <c r="P473" s="93">
        <v>0</v>
      </c>
      <c r="Q473" s="93">
        <v>0</v>
      </c>
      <c r="R473" s="93">
        <v>0</v>
      </c>
      <c r="S473" s="93">
        <f t="shared" si="265"/>
        <v>14873352.5</v>
      </c>
      <c r="T473" s="93">
        <f t="shared" si="264"/>
        <v>2805.2872555121749</v>
      </c>
      <c r="U473" s="93">
        <v>2805.29</v>
      </c>
    </row>
    <row r="474" spans="1:21" ht="35.25" x14ac:dyDescent="0.5">
      <c r="A474">
        <v>1</v>
      </c>
      <c r="B474" s="95">
        <f>SUBTOTAL(9,$A$326:A474)</f>
        <v>113</v>
      </c>
      <c r="C474" s="97" t="s">
        <v>289</v>
      </c>
      <c r="D474" s="89"/>
      <c r="E474" s="89">
        <v>1992</v>
      </c>
      <c r="F474" s="89" t="s">
        <v>499</v>
      </c>
      <c r="G474" s="89">
        <v>5</v>
      </c>
      <c r="H474" s="89" t="s">
        <v>395</v>
      </c>
      <c r="I474" s="90">
        <v>7998.26</v>
      </c>
      <c r="J474" s="90">
        <v>4654.8</v>
      </c>
      <c r="K474" s="91">
        <v>194</v>
      </c>
      <c r="L474" s="89" t="s">
        <v>496</v>
      </c>
      <c r="M474" s="89" t="s">
        <v>502</v>
      </c>
      <c r="N474" s="92" t="s">
        <v>535</v>
      </c>
      <c r="O474" s="93">
        <v>17060382</v>
      </c>
      <c r="P474" s="93">
        <v>0</v>
      </c>
      <c r="Q474" s="93">
        <v>0</v>
      </c>
      <c r="R474" s="93">
        <v>0</v>
      </c>
      <c r="S474" s="93">
        <f t="shared" si="265"/>
        <v>17060382</v>
      </c>
      <c r="T474" s="93">
        <f t="shared" si="264"/>
        <v>2133.0116800404089</v>
      </c>
      <c r="U474" s="93">
        <v>2133.0100000000002</v>
      </c>
    </row>
    <row r="475" spans="1:21" ht="35.25" x14ac:dyDescent="0.5">
      <c r="A475">
        <v>1</v>
      </c>
      <c r="B475" s="95">
        <f>SUBTOTAL(9,$A$326:A475)</f>
        <v>114</v>
      </c>
      <c r="C475" s="97" t="s">
        <v>290</v>
      </c>
      <c r="D475" s="89"/>
      <c r="E475" s="89">
        <v>1972</v>
      </c>
      <c r="F475" s="89" t="s">
        <v>498</v>
      </c>
      <c r="G475" s="89">
        <v>2</v>
      </c>
      <c r="H475" s="89" t="s">
        <v>393</v>
      </c>
      <c r="I475" s="90">
        <v>680</v>
      </c>
      <c r="J475" s="90">
        <v>680</v>
      </c>
      <c r="K475" s="91">
        <v>39</v>
      </c>
      <c r="L475" s="89" t="s">
        <v>496</v>
      </c>
      <c r="M475" s="89" t="s">
        <v>502</v>
      </c>
      <c r="N475" s="92" t="s">
        <v>538</v>
      </c>
      <c r="O475" s="93">
        <v>8301417.29</v>
      </c>
      <c r="P475" s="93">
        <v>0</v>
      </c>
      <c r="Q475" s="93">
        <v>0</v>
      </c>
      <c r="R475" s="93">
        <v>0</v>
      </c>
      <c r="S475" s="93">
        <f t="shared" si="265"/>
        <v>8301417.29</v>
      </c>
      <c r="T475" s="93">
        <f t="shared" si="264"/>
        <v>12207.966602941176</v>
      </c>
      <c r="U475" s="93">
        <v>12437.65</v>
      </c>
    </row>
    <row r="476" spans="1:21" ht="35.25" x14ac:dyDescent="0.5">
      <c r="B476" s="88" t="s">
        <v>302</v>
      </c>
      <c r="C476" s="88"/>
      <c r="D476" s="89" t="s">
        <v>501</v>
      </c>
      <c r="E476" s="89" t="s">
        <v>501</v>
      </c>
      <c r="F476" s="89" t="s">
        <v>501</v>
      </c>
      <c r="G476" s="89" t="s">
        <v>501</v>
      </c>
      <c r="H476" s="89" t="s">
        <v>501</v>
      </c>
      <c r="I476" s="90">
        <f>I477</f>
        <v>3582.1</v>
      </c>
      <c r="J476" s="90">
        <f t="shared" ref="J476:K476" si="266">J477</f>
        <v>3581.6</v>
      </c>
      <c r="K476" s="91">
        <f t="shared" si="266"/>
        <v>358</v>
      </c>
      <c r="L476" s="89" t="s">
        <v>501</v>
      </c>
      <c r="M476" s="89" t="s">
        <v>501</v>
      </c>
      <c r="N476" s="92" t="s">
        <v>501</v>
      </c>
      <c r="O476" s="93">
        <v>2616115.09</v>
      </c>
      <c r="P476" s="93">
        <f t="shared" ref="P476:S476" si="267">P477</f>
        <v>0</v>
      </c>
      <c r="Q476" s="93">
        <f t="shared" si="267"/>
        <v>0</v>
      </c>
      <c r="R476" s="93">
        <f t="shared" si="267"/>
        <v>0</v>
      </c>
      <c r="S476" s="93">
        <f t="shared" si="267"/>
        <v>2616115.09</v>
      </c>
      <c r="T476" s="93">
        <f t="shared" si="264"/>
        <v>730.32999916250242</v>
      </c>
      <c r="U476" s="93">
        <f>U477</f>
        <v>730.33</v>
      </c>
    </row>
    <row r="477" spans="1:21" ht="35.25" x14ac:dyDescent="0.5">
      <c r="A477">
        <v>1</v>
      </c>
      <c r="B477" s="95">
        <f>SUBTOTAL(9,$A$326:A477)</f>
        <v>115</v>
      </c>
      <c r="C477" s="97" t="s">
        <v>308</v>
      </c>
      <c r="D477" s="89"/>
      <c r="E477" s="89">
        <v>1969</v>
      </c>
      <c r="F477" s="89" t="s">
        <v>498</v>
      </c>
      <c r="G477" s="89">
        <v>5</v>
      </c>
      <c r="H477" s="89" t="s">
        <v>400</v>
      </c>
      <c r="I477" s="90">
        <v>3582.1</v>
      </c>
      <c r="J477" s="90">
        <v>3581.6</v>
      </c>
      <c r="K477" s="91">
        <v>358</v>
      </c>
      <c r="L477" s="89" t="s">
        <v>496</v>
      </c>
      <c r="M477" s="89" t="s">
        <v>502</v>
      </c>
      <c r="N477" s="92" t="s">
        <v>540</v>
      </c>
      <c r="O477" s="93">
        <v>2616115.09</v>
      </c>
      <c r="P477" s="93">
        <v>0</v>
      </c>
      <c r="Q477" s="93">
        <v>0</v>
      </c>
      <c r="R477" s="93">
        <v>0</v>
      </c>
      <c r="S477" s="93">
        <f t="shared" si="265"/>
        <v>2616115.09</v>
      </c>
      <c r="T477" s="93">
        <f t="shared" si="264"/>
        <v>730.32999916250242</v>
      </c>
      <c r="U477" s="93">
        <v>730.33</v>
      </c>
    </row>
    <row r="478" spans="1:21" ht="35.25" x14ac:dyDescent="0.5">
      <c r="B478" s="88" t="s">
        <v>293</v>
      </c>
      <c r="C478" s="88"/>
      <c r="D478" s="89" t="s">
        <v>501</v>
      </c>
      <c r="E478" s="89" t="s">
        <v>501</v>
      </c>
      <c r="F478" s="89" t="s">
        <v>501</v>
      </c>
      <c r="G478" s="89" t="s">
        <v>501</v>
      </c>
      <c r="H478" s="89" t="s">
        <v>501</v>
      </c>
      <c r="I478" s="90">
        <f>SUM(I479:I481)</f>
        <v>1855.4099999999999</v>
      </c>
      <c r="J478" s="90">
        <f t="shared" ref="J478:K478" si="268">SUM(J479:J481)</f>
        <v>1449</v>
      </c>
      <c r="K478" s="91">
        <f t="shared" si="268"/>
        <v>44</v>
      </c>
      <c r="L478" s="89" t="s">
        <v>501</v>
      </c>
      <c r="M478" s="89" t="s">
        <v>501</v>
      </c>
      <c r="N478" s="92" t="s">
        <v>501</v>
      </c>
      <c r="O478" s="93">
        <v>15293606.450000001</v>
      </c>
      <c r="P478" s="93">
        <f t="shared" ref="P478:S478" si="269">SUM(P479:P481)</f>
        <v>0</v>
      </c>
      <c r="Q478" s="93">
        <f t="shared" si="269"/>
        <v>0</v>
      </c>
      <c r="R478" s="93">
        <f t="shared" si="269"/>
        <v>0</v>
      </c>
      <c r="S478" s="93">
        <f t="shared" si="269"/>
        <v>15293606.450000001</v>
      </c>
      <c r="T478" s="93">
        <f t="shared" si="264"/>
        <v>8242.7099401210526</v>
      </c>
      <c r="U478" s="93">
        <f>MAX(U479:U481)</f>
        <v>14144.72</v>
      </c>
    </row>
    <row r="479" spans="1:21" ht="35.25" x14ac:dyDescent="0.5">
      <c r="A479">
        <v>1</v>
      </c>
      <c r="B479" s="95">
        <f>SUBTOTAL(9,$A$326:A479)</f>
        <v>116</v>
      </c>
      <c r="C479" s="97" t="s">
        <v>309</v>
      </c>
      <c r="D479" s="89"/>
      <c r="E479" s="89">
        <v>1961</v>
      </c>
      <c r="F479" s="89" t="s">
        <v>498</v>
      </c>
      <c r="G479" s="89">
        <v>2</v>
      </c>
      <c r="H479" s="89" t="s">
        <v>393</v>
      </c>
      <c r="I479" s="90">
        <v>356.6</v>
      </c>
      <c r="J479" s="90">
        <v>273.3</v>
      </c>
      <c r="K479" s="91">
        <v>8</v>
      </c>
      <c r="L479" s="89" t="s">
        <v>496</v>
      </c>
      <c r="M479" s="89" t="s">
        <v>502</v>
      </c>
      <c r="N479" s="92" t="s">
        <v>542</v>
      </c>
      <c r="O479" s="93">
        <v>4950858.9000000004</v>
      </c>
      <c r="P479" s="93">
        <v>0</v>
      </c>
      <c r="Q479" s="93">
        <v>0</v>
      </c>
      <c r="R479" s="93">
        <v>0</v>
      </c>
      <c r="S479" s="93">
        <f t="shared" si="265"/>
        <v>4950858.9000000004</v>
      </c>
      <c r="T479" s="93">
        <f t="shared" si="264"/>
        <v>13883.507851934941</v>
      </c>
      <c r="U479" s="93">
        <v>14144.72</v>
      </c>
    </row>
    <row r="480" spans="1:21" ht="35.25" x14ac:dyDescent="0.5">
      <c r="A480">
        <v>1</v>
      </c>
      <c r="B480" s="95">
        <f>SUBTOTAL(9,$A$326:A480)</f>
        <v>117</v>
      </c>
      <c r="C480" s="97" t="s">
        <v>310</v>
      </c>
      <c r="D480" s="89"/>
      <c r="E480" s="89">
        <v>1968</v>
      </c>
      <c r="F480" s="89" t="s">
        <v>498</v>
      </c>
      <c r="G480" s="89">
        <v>2</v>
      </c>
      <c r="H480" s="89" t="s">
        <v>393</v>
      </c>
      <c r="I480" s="90">
        <v>783.81</v>
      </c>
      <c r="J480" s="90">
        <v>726</v>
      </c>
      <c r="K480" s="91">
        <v>20</v>
      </c>
      <c r="L480" s="89" t="s">
        <v>496</v>
      </c>
      <c r="M480" s="89" t="s">
        <v>502</v>
      </c>
      <c r="N480" s="92" t="s">
        <v>541</v>
      </c>
      <c r="O480" s="93">
        <v>441029.75</v>
      </c>
      <c r="P480" s="93">
        <v>0</v>
      </c>
      <c r="Q480" s="93">
        <v>0</v>
      </c>
      <c r="R480" s="93">
        <v>0</v>
      </c>
      <c r="S480" s="93">
        <f t="shared" si="265"/>
        <v>441029.75</v>
      </c>
      <c r="T480" s="93">
        <f t="shared" si="264"/>
        <v>562.6743088248428</v>
      </c>
      <c r="U480" s="93">
        <v>562.6743088248428</v>
      </c>
    </row>
    <row r="481" spans="1:21" ht="35.25" x14ac:dyDescent="0.5">
      <c r="A481">
        <v>1</v>
      </c>
      <c r="B481" s="95">
        <f>SUBTOTAL(9,$A$326:A481)</f>
        <v>118</v>
      </c>
      <c r="C481" s="97" t="s">
        <v>311</v>
      </c>
      <c r="D481" s="89"/>
      <c r="E481" s="89">
        <v>1974</v>
      </c>
      <c r="F481" s="89" t="s">
        <v>498</v>
      </c>
      <c r="G481" s="89">
        <v>2</v>
      </c>
      <c r="H481" s="89" t="s">
        <v>393</v>
      </c>
      <c r="I481" s="90">
        <v>715</v>
      </c>
      <c r="J481" s="90">
        <v>449.7</v>
      </c>
      <c r="K481" s="91">
        <v>16</v>
      </c>
      <c r="L481" s="89" t="s">
        <v>496</v>
      </c>
      <c r="M481" s="89" t="s">
        <v>503</v>
      </c>
      <c r="N481" s="92" t="s">
        <v>504</v>
      </c>
      <c r="O481" s="93">
        <v>9901717.8000000007</v>
      </c>
      <c r="P481" s="93">
        <v>0</v>
      </c>
      <c r="Q481" s="93">
        <v>0</v>
      </c>
      <c r="R481" s="93">
        <v>0</v>
      </c>
      <c r="S481" s="93">
        <f t="shared" si="265"/>
        <v>9901717.8000000007</v>
      </c>
      <c r="T481" s="93">
        <f t="shared" si="264"/>
        <v>13848.556363636364</v>
      </c>
      <c r="U481" s="93">
        <v>14109.11</v>
      </c>
    </row>
    <row r="482" spans="1:21" ht="35.25" x14ac:dyDescent="0.5">
      <c r="B482" s="88" t="s">
        <v>312</v>
      </c>
      <c r="C482" s="88"/>
      <c r="D482" s="89" t="s">
        <v>501</v>
      </c>
      <c r="E482" s="89" t="s">
        <v>501</v>
      </c>
      <c r="F482" s="89" t="s">
        <v>501</v>
      </c>
      <c r="G482" s="89" t="s">
        <v>501</v>
      </c>
      <c r="H482" s="89" t="s">
        <v>501</v>
      </c>
      <c r="I482" s="90">
        <f>I483</f>
        <v>700.4</v>
      </c>
      <c r="J482" s="90">
        <f t="shared" ref="J482:K482" si="270">J483</f>
        <v>462.1</v>
      </c>
      <c r="K482" s="91">
        <f t="shared" si="270"/>
        <v>36</v>
      </c>
      <c r="L482" s="89" t="s">
        <v>501</v>
      </c>
      <c r="M482" s="89" t="s">
        <v>501</v>
      </c>
      <c r="N482" s="92" t="s">
        <v>501</v>
      </c>
      <c r="O482" s="93">
        <v>7489760.9000000004</v>
      </c>
      <c r="P482" s="93">
        <f t="shared" ref="P482:S482" si="271">P483</f>
        <v>0</v>
      </c>
      <c r="Q482" s="93">
        <f t="shared" si="271"/>
        <v>0</v>
      </c>
      <c r="R482" s="93">
        <f t="shared" si="271"/>
        <v>0</v>
      </c>
      <c r="S482" s="93">
        <f t="shared" si="271"/>
        <v>7489760.9000000004</v>
      </c>
      <c r="T482" s="93">
        <f t="shared" si="264"/>
        <v>10693.547829811538</v>
      </c>
      <c r="U482" s="93">
        <f>U483</f>
        <v>10894.74</v>
      </c>
    </row>
    <row r="483" spans="1:21" ht="35.25" x14ac:dyDescent="0.5">
      <c r="A483">
        <v>1</v>
      </c>
      <c r="B483" s="95">
        <f>SUBTOTAL(9,$A$326:A483)</f>
        <v>119</v>
      </c>
      <c r="C483" s="97" t="s">
        <v>313</v>
      </c>
      <c r="D483" s="89"/>
      <c r="E483" s="89">
        <v>1965</v>
      </c>
      <c r="F483" s="89" t="s">
        <v>498</v>
      </c>
      <c r="G483" s="89">
        <v>2</v>
      </c>
      <c r="H483" s="89" t="s">
        <v>393</v>
      </c>
      <c r="I483" s="90">
        <v>700.4</v>
      </c>
      <c r="J483" s="90">
        <v>462.1</v>
      </c>
      <c r="K483" s="91">
        <v>36</v>
      </c>
      <c r="L483" s="89" t="s">
        <v>496</v>
      </c>
      <c r="M483" s="89" t="s">
        <v>502</v>
      </c>
      <c r="N483" s="92" t="s">
        <v>539</v>
      </c>
      <c r="O483" s="93">
        <v>7489760.9000000004</v>
      </c>
      <c r="P483" s="93">
        <v>0</v>
      </c>
      <c r="Q483" s="93">
        <v>0</v>
      </c>
      <c r="R483" s="93">
        <v>0</v>
      </c>
      <c r="S483" s="93">
        <f t="shared" si="265"/>
        <v>7489760.9000000004</v>
      </c>
      <c r="T483" s="93">
        <f t="shared" si="264"/>
        <v>10693.547829811538</v>
      </c>
      <c r="U483" s="93">
        <v>10894.74</v>
      </c>
    </row>
    <row r="484" spans="1:21" ht="35.25" x14ac:dyDescent="0.5">
      <c r="B484" s="88" t="s">
        <v>300</v>
      </c>
      <c r="C484" s="88"/>
      <c r="D484" s="89" t="s">
        <v>501</v>
      </c>
      <c r="E484" s="89" t="s">
        <v>501</v>
      </c>
      <c r="F484" s="89" t="s">
        <v>501</v>
      </c>
      <c r="G484" s="89" t="s">
        <v>501</v>
      </c>
      <c r="H484" s="89" t="s">
        <v>501</v>
      </c>
      <c r="I484" s="90">
        <f>I485</f>
        <v>563</v>
      </c>
      <c r="J484" s="90">
        <f t="shared" ref="J484:K484" si="272">J485</f>
        <v>563</v>
      </c>
      <c r="K484" s="91">
        <f t="shared" si="272"/>
        <v>26</v>
      </c>
      <c r="L484" s="89" t="s">
        <v>501</v>
      </c>
      <c r="M484" s="89" t="s">
        <v>501</v>
      </c>
      <c r="N484" s="92" t="s">
        <v>501</v>
      </c>
      <c r="O484" s="93">
        <v>8378376.5999999996</v>
      </c>
      <c r="P484" s="93">
        <f t="shared" ref="P484:S484" si="273">P485</f>
        <v>0</v>
      </c>
      <c r="Q484" s="93">
        <f t="shared" si="273"/>
        <v>0</v>
      </c>
      <c r="R484" s="93">
        <f t="shared" si="273"/>
        <v>0</v>
      </c>
      <c r="S484" s="93">
        <f t="shared" si="273"/>
        <v>8378376.5999999996</v>
      </c>
      <c r="T484" s="93">
        <f t="shared" si="264"/>
        <v>14881.663587921847</v>
      </c>
      <c r="U484" s="93">
        <f>U485</f>
        <v>15161.65</v>
      </c>
    </row>
    <row r="485" spans="1:21" ht="35.25" x14ac:dyDescent="0.5">
      <c r="A485">
        <v>1</v>
      </c>
      <c r="B485" s="95">
        <f>SUBTOTAL(9,$A$326:A485)</f>
        <v>120</v>
      </c>
      <c r="C485" s="97" t="s">
        <v>314</v>
      </c>
      <c r="D485" s="89"/>
      <c r="E485" s="89">
        <v>1984</v>
      </c>
      <c r="F485" s="89" t="s">
        <v>499</v>
      </c>
      <c r="G485" s="89">
        <v>2</v>
      </c>
      <c r="H485" s="89" t="s">
        <v>393</v>
      </c>
      <c r="I485" s="90">
        <v>563</v>
      </c>
      <c r="J485" s="90">
        <v>563</v>
      </c>
      <c r="K485" s="91">
        <v>26</v>
      </c>
      <c r="L485" s="89" t="s">
        <v>496</v>
      </c>
      <c r="M485" s="89" t="s">
        <v>502</v>
      </c>
      <c r="N485" s="92" t="s">
        <v>543</v>
      </c>
      <c r="O485" s="93">
        <v>8378376.5999999996</v>
      </c>
      <c r="P485" s="93">
        <v>0</v>
      </c>
      <c r="Q485" s="93">
        <v>0</v>
      </c>
      <c r="R485" s="93">
        <v>0</v>
      </c>
      <c r="S485" s="93">
        <f t="shared" si="265"/>
        <v>8378376.5999999996</v>
      </c>
      <c r="T485" s="93">
        <f t="shared" si="264"/>
        <v>14881.663587921847</v>
      </c>
      <c r="U485" s="93">
        <v>15161.65</v>
      </c>
    </row>
    <row r="486" spans="1:21" ht="35.25" x14ac:dyDescent="0.5">
      <c r="B486" s="88" t="s">
        <v>325</v>
      </c>
      <c r="C486" s="88"/>
      <c r="D486" s="89" t="s">
        <v>501</v>
      </c>
      <c r="E486" s="89" t="s">
        <v>501</v>
      </c>
      <c r="F486" s="89" t="s">
        <v>501</v>
      </c>
      <c r="G486" s="89" t="s">
        <v>501</v>
      </c>
      <c r="H486" s="89" t="s">
        <v>501</v>
      </c>
      <c r="I486" s="90">
        <f>I487</f>
        <v>402.9</v>
      </c>
      <c r="J486" s="90">
        <f t="shared" ref="J486:K486" si="274">J487</f>
        <v>325.89999999999998</v>
      </c>
      <c r="K486" s="91">
        <f t="shared" si="274"/>
        <v>36</v>
      </c>
      <c r="L486" s="89" t="s">
        <v>501</v>
      </c>
      <c r="M486" s="89" t="s">
        <v>501</v>
      </c>
      <c r="N486" s="92" t="s">
        <v>501</v>
      </c>
      <c r="O486" s="93">
        <v>4441177.17</v>
      </c>
      <c r="P486" s="93">
        <f t="shared" ref="P486:S486" si="275">P487</f>
        <v>0</v>
      </c>
      <c r="Q486" s="93">
        <f t="shared" si="275"/>
        <v>0</v>
      </c>
      <c r="R486" s="93">
        <f t="shared" si="275"/>
        <v>0</v>
      </c>
      <c r="S486" s="93">
        <f t="shared" si="275"/>
        <v>4441177.17</v>
      </c>
      <c r="T486" s="93">
        <f t="shared" si="264"/>
        <v>11023.025986597171</v>
      </c>
      <c r="U486" s="93">
        <f>U487</f>
        <v>11023.03</v>
      </c>
    </row>
    <row r="487" spans="1:21" ht="35.25" x14ac:dyDescent="0.5">
      <c r="A487">
        <v>1</v>
      </c>
      <c r="B487" s="95">
        <f>SUBTOTAL(9,$A$326:A487)</f>
        <v>121</v>
      </c>
      <c r="C487" s="97" t="s">
        <v>319</v>
      </c>
      <c r="D487" s="89"/>
      <c r="E487" s="89">
        <v>1983</v>
      </c>
      <c r="F487" s="89" t="s">
        <v>499</v>
      </c>
      <c r="G487" s="89">
        <v>2</v>
      </c>
      <c r="H487" s="89" t="s">
        <v>393</v>
      </c>
      <c r="I487" s="90">
        <v>402.9</v>
      </c>
      <c r="J487" s="90">
        <v>325.89999999999998</v>
      </c>
      <c r="K487" s="91">
        <v>36</v>
      </c>
      <c r="L487" s="89" t="s">
        <v>496</v>
      </c>
      <c r="M487" s="89" t="s">
        <v>503</v>
      </c>
      <c r="N487" s="92" t="s">
        <v>504</v>
      </c>
      <c r="O487" s="93">
        <v>4441177.17</v>
      </c>
      <c r="P487" s="93">
        <v>0</v>
      </c>
      <c r="Q487" s="93">
        <v>0</v>
      </c>
      <c r="R487" s="93">
        <v>0</v>
      </c>
      <c r="S487" s="93">
        <f t="shared" si="265"/>
        <v>4441177.17</v>
      </c>
      <c r="T487" s="93">
        <f t="shared" si="264"/>
        <v>11023.025986597171</v>
      </c>
      <c r="U487" s="93">
        <v>11023.03</v>
      </c>
    </row>
    <row r="488" spans="1:21" ht="35.25" x14ac:dyDescent="0.5">
      <c r="B488" s="88" t="s">
        <v>323</v>
      </c>
      <c r="C488" s="88"/>
      <c r="D488" s="89" t="s">
        <v>501</v>
      </c>
      <c r="E488" s="89" t="s">
        <v>501</v>
      </c>
      <c r="F488" s="89" t="s">
        <v>501</v>
      </c>
      <c r="G488" s="89" t="s">
        <v>501</v>
      </c>
      <c r="H488" s="89" t="s">
        <v>501</v>
      </c>
      <c r="I488" s="90">
        <f>I489</f>
        <v>432.7</v>
      </c>
      <c r="J488" s="90">
        <f t="shared" ref="J488:K488" si="276">J489</f>
        <v>432.7</v>
      </c>
      <c r="K488" s="91">
        <f t="shared" si="276"/>
        <v>21</v>
      </c>
      <c r="L488" s="89" t="s">
        <v>501</v>
      </c>
      <c r="M488" s="89" t="s">
        <v>501</v>
      </c>
      <c r="N488" s="92" t="s">
        <v>501</v>
      </c>
      <c r="O488" s="93">
        <v>4595412.62</v>
      </c>
      <c r="P488" s="93">
        <f t="shared" ref="P488:S488" si="277">P489</f>
        <v>0</v>
      </c>
      <c r="Q488" s="93">
        <f t="shared" si="277"/>
        <v>0</v>
      </c>
      <c r="R488" s="93">
        <f t="shared" si="277"/>
        <v>0</v>
      </c>
      <c r="S488" s="93">
        <f t="shared" si="277"/>
        <v>4595412.62</v>
      </c>
      <c r="T488" s="93">
        <f t="shared" si="264"/>
        <v>10620.320360526925</v>
      </c>
      <c r="U488" s="93">
        <f>U489</f>
        <v>10820.14</v>
      </c>
    </row>
    <row r="489" spans="1:21" ht="35.25" x14ac:dyDescent="0.5">
      <c r="A489">
        <v>1</v>
      </c>
      <c r="B489" s="95">
        <f>SUBTOTAL(9,$A$326:A489)</f>
        <v>122</v>
      </c>
      <c r="C489" s="97" t="s">
        <v>320</v>
      </c>
      <c r="D489" s="89"/>
      <c r="E489" s="89">
        <v>1979</v>
      </c>
      <c r="F489" s="89" t="s">
        <v>498</v>
      </c>
      <c r="G489" s="89">
        <v>2</v>
      </c>
      <c r="H489" s="89" t="s">
        <v>391</v>
      </c>
      <c r="I489" s="90">
        <v>432.7</v>
      </c>
      <c r="J489" s="90">
        <v>432.7</v>
      </c>
      <c r="K489" s="91">
        <v>21</v>
      </c>
      <c r="L489" s="89" t="s">
        <v>496</v>
      </c>
      <c r="M489" s="89" t="s">
        <v>503</v>
      </c>
      <c r="N489" s="92" t="s">
        <v>504</v>
      </c>
      <c r="O489" s="93">
        <v>4595412.62</v>
      </c>
      <c r="P489" s="93">
        <v>0</v>
      </c>
      <c r="Q489" s="93">
        <v>0</v>
      </c>
      <c r="R489" s="93">
        <v>0</v>
      </c>
      <c r="S489" s="93">
        <f t="shared" si="265"/>
        <v>4595412.62</v>
      </c>
      <c r="T489" s="93">
        <f t="shared" si="264"/>
        <v>10620.320360526925</v>
      </c>
      <c r="U489" s="93">
        <v>10820.14</v>
      </c>
    </row>
    <row r="490" spans="1:21" ht="35.25" x14ac:dyDescent="0.5">
      <c r="B490" s="88" t="s">
        <v>326</v>
      </c>
      <c r="C490" s="88"/>
      <c r="D490" s="89" t="s">
        <v>501</v>
      </c>
      <c r="E490" s="89" t="s">
        <v>501</v>
      </c>
      <c r="F490" s="89" t="s">
        <v>501</v>
      </c>
      <c r="G490" s="89" t="s">
        <v>501</v>
      </c>
      <c r="H490" s="89" t="s">
        <v>501</v>
      </c>
      <c r="I490" s="90">
        <f>I491</f>
        <v>1107</v>
      </c>
      <c r="J490" s="90">
        <f t="shared" ref="J490:K490" si="278">J491</f>
        <v>733</v>
      </c>
      <c r="K490" s="91">
        <f t="shared" si="278"/>
        <v>60</v>
      </c>
      <c r="L490" s="89" t="s">
        <v>501</v>
      </c>
      <c r="M490" s="89" t="s">
        <v>501</v>
      </c>
      <c r="N490" s="92" t="s">
        <v>501</v>
      </c>
      <c r="O490" s="93">
        <v>7553233.4500000002</v>
      </c>
      <c r="P490" s="93">
        <f t="shared" ref="P490:S490" si="279">P491</f>
        <v>0</v>
      </c>
      <c r="Q490" s="93">
        <f t="shared" si="279"/>
        <v>0</v>
      </c>
      <c r="R490" s="93">
        <f t="shared" si="279"/>
        <v>0</v>
      </c>
      <c r="S490" s="93">
        <f t="shared" si="279"/>
        <v>7553233.4500000002</v>
      </c>
      <c r="T490" s="93">
        <f t="shared" si="264"/>
        <v>6823.1557813911477</v>
      </c>
      <c r="U490" s="93">
        <f>U491</f>
        <v>6951.53</v>
      </c>
    </row>
    <row r="491" spans="1:21" ht="35.25" x14ac:dyDescent="0.5">
      <c r="A491">
        <v>1</v>
      </c>
      <c r="B491" s="95">
        <f>SUBTOTAL(9,$A$326:A491)</f>
        <v>123</v>
      </c>
      <c r="C491" s="97" t="s">
        <v>321</v>
      </c>
      <c r="D491" s="89"/>
      <c r="E491" s="89">
        <v>1977</v>
      </c>
      <c r="F491" s="89" t="s">
        <v>498</v>
      </c>
      <c r="G491" s="89">
        <v>3</v>
      </c>
      <c r="H491" s="89" t="s">
        <v>393</v>
      </c>
      <c r="I491" s="90">
        <v>1107</v>
      </c>
      <c r="J491" s="90">
        <v>733</v>
      </c>
      <c r="K491" s="91">
        <v>60</v>
      </c>
      <c r="L491" s="89" t="s">
        <v>496</v>
      </c>
      <c r="M491" s="89" t="s">
        <v>502</v>
      </c>
      <c r="N491" s="92" t="s">
        <v>544</v>
      </c>
      <c r="O491" s="93">
        <v>7553233.4500000002</v>
      </c>
      <c r="P491" s="93">
        <v>0</v>
      </c>
      <c r="Q491" s="93">
        <v>0</v>
      </c>
      <c r="R491" s="93">
        <v>0</v>
      </c>
      <c r="S491" s="93">
        <f t="shared" si="265"/>
        <v>7553233.4500000002</v>
      </c>
      <c r="T491" s="93">
        <f t="shared" si="264"/>
        <v>6823.1557813911477</v>
      </c>
      <c r="U491" s="93">
        <v>6951.53</v>
      </c>
    </row>
    <row r="492" spans="1:21" ht="35.25" x14ac:dyDescent="0.5">
      <c r="B492" s="88" t="s">
        <v>327</v>
      </c>
      <c r="C492" s="88"/>
      <c r="D492" s="89" t="s">
        <v>501</v>
      </c>
      <c r="E492" s="89" t="s">
        <v>501</v>
      </c>
      <c r="F492" s="89" t="s">
        <v>501</v>
      </c>
      <c r="G492" s="89" t="s">
        <v>501</v>
      </c>
      <c r="H492" s="89" t="s">
        <v>501</v>
      </c>
      <c r="I492" s="90">
        <f>I493</f>
        <v>813.7</v>
      </c>
      <c r="J492" s="90">
        <f>J493</f>
        <v>665.5</v>
      </c>
      <c r="K492" s="91">
        <f>K493</f>
        <v>26</v>
      </c>
      <c r="L492" s="89" t="s">
        <v>501</v>
      </c>
      <c r="M492" s="89" t="s">
        <v>501</v>
      </c>
      <c r="N492" s="92" t="s">
        <v>501</v>
      </c>
      <c r="O492" s="93">
        <v>9774772.6999999993</v>
      </c>
      <c r="P492" s="93">
        <f t="shared" ref="P492:S492" si="280">P493</f>
        <v>0</v>
      </c>
      <c r="Q492" s="93">
        <f t="shared" si="280"/>
        <v>0</v>
      </c>
      <c r="R492" s="93">
        <f t="shared" si="280"/>
        <v>0</v>
      </c>
      <c r="S492" s="93">
        <f t="shared" si="280"/>
        <v>9774772.6999999993</v>
      </c>
      <c r="T492" s="93">
        <f t="shared" si="264"/>
        <v>12012.747572815533</v>
      </c>
      <c r="U492" s="93">
        <f>U493</f>
        <v>12238.76</v>
      </c>
    </row>
    <row r="493" spans="1:21" ht="35.25" x14ac:dyDescent="0.5">
      <c r="A493">
        <v>1</v>
      </c>
      <c r="B493" s="95">
        <f>SUBTOTAL(9,$A$326:A493)</f>
        <v>124</v>
      </c>
      <c r="C493" s="97" t="s">
        <v>322</v>
      </c>
      <c r="D493" s="89"/>
      <c r="E493" s="89">
        <v>1950</v>
      </c>
      <c r="F493" s="89" t="s">
        <v>498</v>
      </c>
      <c r="G493" s="89">
        <v>2</v>
      </c>
      <c r="H493" s="89" t="s">
        <v>393</v>
      </c>
      <c r="I493" s="90">
        <v>813.7</v>
      </c>
      <c r="J493" s="90">
        <v>665.5</v>
      </c>
      <c r="K493" s="91">
        <v>26</v>
      </c>
      <c r="L493" s="89" t="s">
        <v>496</v>
      </c>
      <c r="M493" s="89" t="s">
        <v>503</v>
      </c>
      <c r="N493" s="92" t="s">
        <v>504</v>
      </c>
      <c r="O493" s="93">
        <v>9774772.6999999993</v>
      </c>
      <c r="P493" s="93">
        <v>0</v>
      </c>
      <c r="Q493" s="93">
        <v>0</v>
      </c>
      <c r="R493" s="93">
        <v>0</v>
      </c>
      <c r="S493" s="93">
        <f t="shared" si="265"/>
        <v>9774772.6999999993</v>
      </c>
      <c r="T493" s="93">
        <f t="shared" si="264"/>
        <v>12012.747572815533</v>
      </c>
      <c r="U493" s="93">
        <v>12238.76</v>
      </c>
    </row>
    <row r="494" spans="1:21" ht="35.25" x14ac:dyDescent="0.5">
      <c r="B494" s="88" t="s">
        <v>334</v>
      </c>
      <c r="C494" s="88"/>
      <c r="D494" s="89" t="s">
        <v>501</v>
      </c>
      <c r="E494" s="89" t="s">
        <v>501</v>
      </c>
      <c r="F494" s="89" t="s">
        <v>501</v>
      </c>
      <c r="G494" s="89" t="s">
        <v>501</v>
      </c>
      <c r="H494" s="89" t="s">
        <v>501</v>
      </c>
      <c r="I494" s="90">
        <f>I495</f>
        <v>5533.1</v>
      </c>
      <c r="J494" s="90">
        <f t="shared" ref="J494:K494" si="281">J495</f>
        <v>4417.8</v>
      </c>
      <c r="K494" s="91">
        <f t="shared" si="281"/>
        <v>164</v>
      </c>
      <c r="L494" s="89" t="s">
        <v>501</v>
      </c>
      <c r="M494" s="89" t="s">
        <v>501</v>
      </c>
      <c r="N494" s="92" t="s">
        <v>501</v>
      </c>
      <c r="O494" s="93">
        <v>20622231.5</v>
      </c>
      <c r="P494" s="93">
        <f t="shared" ref="P494:S494" si="282">P495</f>
        <v>0</v>
      </c>
      <c r="Q494" s="93">
        <f t="shared" si="282"/>
        <v>0</v>
      </c>
      <c r="R494" s="93">
        <f t="shared" si="282"/>
        <v>0</v>
      </c>
      <c r="S494" s="93">
        <f t="shared" si="282"/>
        <v>20622231.5</v>
      </c>
      <c r="T494" s="93">
        <f t="shared" si="264"/>
        <v>3727.0664726825826</v>
      </c>
      <c r="U494" s="93">
        <f>U495</f>
        <v>3797.19</v>
      </c>
    </row>
    <row r="495" spans="1:21" ht="35.25" x14ac:dyDescent="0.5">
      <c r="A495">
        <v>1</v>
      </c>
      <c r="B495" s="95">
        <f>SUBTOTAL(9,$A$326:A495)</f>
        <v>125</v>
      </c>
      <c r="C495" s="97" t="s">
        <v>333</v>
      </c>
      <c r="D495" s="89"/>
      <c r="E495" s="89">
        <v>1973</v>
      </c>
      <c r="F495" s="89" t="s">
        <v>498</v>
      </c>
      <c r="G495" s="89">
        <v>5</v>
      </c>
      <c r="H495" s="89" t="s">
        <v>397</v>
      </c>
      <c r="I495" s="90">
        <v>5533.1</v>
      </c>
      <c r="J495" s="90">
        <v>4417.8</v>
      </c>
      <c r="K495" s="91">
        <v>164</v>
      </c>
      <c r="L495" s="89" t="s">
        <v>496</v>
      </c>
      <c r="M495" s="89" t="s">
        <v>502</v>
      </c>
      <c r="N495" s="92" t="s">
        <v>545</v>
      </c>
      <c r="O495" s="93">
        <v>20622231.5</v>
      </c>
      <c r="P495" s="93">
        <v>0</v>
      </c>
      <c r="Q495" s="93">
        <v>0</v>
      </c>
      <c r="R495" s="93">
        <v>0</v>
      </c>
      <c r="S495" s="93">
        <f t="shared" si="265"/>
        <v>20622231.5</v>
      </c>
      <c r="T495" s="93">
        <f t="shared" si="264"/>
        <v>3727.0664726825826</v>
      </c>
      <c r="U495" s="93">
        <v>3797.19</v>
      </c>
    </row>
    <row r="496" spans="1:21" x14ac:dyDescent="0.55000000000000004">
      <c r="B496" s="82"/>
      <c r="C496" s="82"/>
      <c r="T496" s="104"/>
    </row>
    <row r="497" spans="2:20" x14ac:dyDescent="0.55000000000000004">
      <c r="B497" s="82"/>
      <c r="C497" s="82"/>
      <c r="T497" s="104"/>
    </row>
    <row r="498" spans="2:20" x14ac:dyDescent="0.55000000000000004">
      <c r="B498" s="82"/>
      <c r="C498" s="82"/>
      <c r="T498" s="104"/>
    </row>
    <row r="499" spans="2:20" x14ac:dyDescent="0.55000000000000004">
      <c r="B499" s="82"/>
      <c r="C499" s="82"/>
      <c r="T499" s="104"/>
    </row>
    <row r="500" spans="2:20" x14ac:dyDescent="0.55000000000000004">
      <c r="B500" s="82"/>
      <c r="C500" s="82"/>
      <c r="T500" s="104"/>
    </row>
    <row r="501" spans="2:20" x14ac:dyDescent="0.55000000000000004">
      <c r="B501" s="82"/>
      <c r="C501" s="82"/>
      <c r="T501" s="104"/>
    </row>
    <row r="502" spans="2:20" x14ac:dyDescent="0.55000000000000004">
      <c r="B502" s="82"/>
      <c r="C502" s="82"/>
      <c r="T502" s="104"/>
    </row>
    <row r="503" spans="2:20" x14ac:dyDescent="0.55000000000000004">
      <c r="B503" s="82"/>
      <c r="C503" s="82"/>
      <c r="T503" s="104"/>
    </row>
    <row r="504" spans="2:20" x14ac:dyDescent="0.55000000000000004">
      <c r="B504" s="82"/>
      <c r="C504" s="82"/>
      <c r="T504" s="104"/>
    </row>
    <row r="505" spans="2:20" x14ac:dyDescent="0.55000000000000004">
      <c r="B505" s="82"/>
      <c r="C505" s="82"/>
      <c r="T505" s="104"/>
    </row>
    <row r="506" spans="2:20" x14ac:dyDescent="0.55000000000000004">
      <c r="B506" s="82"/>
      <c r="C506" s="82"/>
      <c r="T506" s="104"/>
    </row>
    <row r="507" spans="2:20" x14ac:dyDescent="0.55000000000000004">
      <c r="B507" s="82"/>
      <c r="C507" s="82"/>
      <c r="T507" s="104"/>
    </row>
    <row r="508" spans="2:20" x14ac:dyDescent="0.55000000000000004">
      <c r="B508" s="82"/>
      <c r="C508" s="82"/>
      <c r="T508" s="104"/>
    </row>
    <row r="509" spans="2:20" x14ac:dyDescent="0.55000000000000004">
      <c r="B509" s="82"/>
      <c r="C509" s="82"/>
      <c r="T509" s="104"/>
    </row>
    <row r="510" spans="2:20" x14ac:dyDescent="0.55000000000000004">
      <c r="B510" s="82"/>
      <c r="C510" s="82"/>
      <c r="T510" s="104"/>
    </row>
    <row r="511" spans="2:20" x14ac:dyDescent="0.55000000000000004">
      <c r="B511" s="82"/>
      <c r="C511" s="82"/>
      <c r="T511" s="104"/>
    </row>
    <row r="512" spans="2:20" x14ac:dyDescent="0.55000000000000004">
      <c r="B512" s="82"/>
      <c r="C512" s="82"/>
      <c r="T512" s="104"/>
    </row>
    <row r="513" spans="2:20" x14ac:dyDescent="0.55000000000000004">
      <c r="B513" s="82"/>
      <c r="C513" s="82"/>
      <c r="T513" s="104"/>
    </row>
    <row r="514" spans="2:20" x14ac:dyDescent="0.55000000000000004">
      <c r="B514" s="82"/>
      <c r="C514" s="82"/>
      <c r="T514" s="104"/>
    </row>
    <row r="515" spans="2:20" x14ac:dyDescent="0.55000000000000004">
      <c r="B515" s="82"/>
      <c r="C515" s="82"/>
      <c r="T515" s="104"/>
    </row>
    <row r="516" spans="2:20" x14ac:dyDescent="0.55000000000000004">
      <c r="B516" s="82"/>
      <c r="C516" s="82"/>
      <c r="T516" s="104"/>
    </row>
    <row r="517" spans="2:20" x14ac:dyDescent="0.55000000000000004">
      <c r="B517" s="82"/>
      <c r="C517" s="82"/>
      <c r="T517" s="104"/>
    </row>
    <row r="518" spans="2:20" x14ac:dyDescent="0.55000000000000004">
      <c r="B518" s="82"/>
      <c r="C518" s="82"/>
      <c r="T518" s="104"/>
    </row>
    <row r="519" spans="2:20" x14ac:dyDescent="0.55000000000000004">
      <c r="B519" s="82"/>
      <c r="C519" s="82"/>
      <c r="T519" s="104"/>
    </row>
    <row r="520" spans="2:20" x14ac:dyDescent="0.55000000000000004">
      <c r="B520" s="82"/>
      <c r="C520" s="82"/>
      <c r="T520" s="104"/>
    </row>
    <row r="521" spans="2:20" x14ac:dyDescent="0.55000000000000004">
      <c r="B521" s="82"/>
      <c r="C521" s="82"/>
      <c r="T521" s="104"/>
    </row>
    <row r="522" spans="2:20" x14ac:dyDescent="0.55000000000000004">
      <c r="B522" s="82"/>
      <c r="C522" s="82"/>
      <c r="T522" s="104"/>
    </row>
    <row r="523" spans="2:20" x14ac:dyDescent="0.55000000000000004">
      <c r="B523" s="82"/>
      <c r="C523" s="82"/>
      <c r="T523" s="104"/>
    </row>
    <row r="524" spans="2:20" x14ac:dyDescent="0.55000000000000004">
      <c r="B524" s="82"/>
      <c r="C524" s="82"/>
      <c r="T524" s="104"/>
    </row>
    <row r="525" spans="2:20" x14ac:dyDescent="0.55000000000000004">
      <c r="B525" s="82"/>
      <c r="C525" s="82"/>
      <c r="T525" s="104"/>
    </row>
    <row r="526" spans="2:20" x14ac:dyDescent="0.55000000000000004">
      <c r="B526" s="82"/>
      <c r="C526" s="82"/>
      <c r="T526" s="104"/>
    </row>
    <row r="527" spans="2:20" x14ac:dyDescent="0.55000000000000004">
      <c r="B527" s="82"/>
      <c r="C527" s="82"/>
      <c r="T527" s="104"/>
    </row>
    <row r="528" spans="2:20" x14ac:dyDescent="0.55000000000000004">
      <c r="B528" s="82"/>
      <c r="C528" s="82"/>
      <c r="T528" s="104"/>
    </row>
    <row r="529" spans="2:20" x14ac:dyDescent="0.55000000000000004">
      <c r="B529" s="82"/>
      <c r="C529" s="82"/>
      <c r="T529" s="104"/>
    </row>
    <row r="530" spans="2:20" x14ac:dyDescent="0.55000000000000004">
      <c r="B530" s="82"/>
      <c r="C530" s="82"/>
      <c r="T530" s="104"/>
    </row>
    <row r="531" spans="2:20" x14ac:dyDescent="0.55000000000000004">
      <c r="B531" s="82"/>
      <c r="C531" s="82"/>
      <c r="T531" s="104"/>
    </row>
    <row r="532" spans="2:20" x14ac:dyDescent="0.55000000000000004">
      <c r="B532" s="82"/>
      <c r="C532" s="82"/>
      <c r="T532" s="104"/>
    </row>
    <row r="533" spans="2:20" x14ac:dyDescent="0.55000000000000004">
      <c r="B533" s="82"/>
      <c r="C533" s="82"/>
      <c r="T533" s="104"/>
    </row>
    <row r="534" spans="2:20" x14ac:dyDescent="0.55000000000000004">
      <c r="B534" s="82"/>
      <c r="C534" s="82"/>
      <c r="T534" s="104"/>
    </row>
    <row r="535" spans="2:20" x14ac:dyDescent="0.55000000000000004">
      <c r="B535" s="82"/>
      <c r="C535" s="82"/>
      <c r="T535" s="104"/>
    </row>
    <row r="536" spans="2:20" x14ac:dyDescent="0.55000000000000004">
      <c r="B536" s="82"/>
      <c r="C536" s="82"/>
      <c r="T536" s="104"/>
    </row>
    <row r="537" spans="2:20" x14ac:dyDescent="0.55000000000000004">
      <c r="B537" s="82"/>
      <c r="C537" s="82"/>
      <c r="T537" s="104"/>
    </row>
    <row r="538" spans="2:20" x14ac:dyDescent="0.55000000000000004">
      <c r="B538" s="82"/>
      <c r="C538" s="82"/>
      <c r="T538" s="104"/>
    </row>
    <row r="539" spans="2:20" x14ac:dyDescent="0.55000000000000004">
      <c r="B539" s="82"/>
      <c r="C539" s="82"/>
      <c r="T539" s="104"/>
    </row>
    <row r="540" spans="2:20" x14ac:dyDescent="0.55000000000000004">
      <c r="B540" s="82"/>
      <c r="C540" s="82"/>
      <c r="T540" s="104"/>
    </row>
    <row r="541" spans="2:20" x14ac:dyDescent="0.55000000000000004">
      <c r="B541" s="82"/>
      <c r="C541" s="82"/>
      <c r="T541" s="104"/>
    </row>
    <row r="542" spans="2:20" x14ac:dyDescent="0.55000000000000004">
      <c r="B542" s="82"/>
      <c r="C542" s="82"/>
      <c r="T542" s="104"/>
    </row>
    <row r="543" spans="2:20" x14ac:dyDescent="0.55000000000000004">
      <c r="B543" s="82"/>
      <c r="C543" s="82"/>
      <c r="T543" s="104"/>
    </row>
    <row r="544" spans="2:20" x14ac:dyDescent="0.55000000000000004">
      <c r="B544" s="82"/>
      <c r="C544" s="82"/>
      <c r="T544" s="104"/>
    </row>
    <row r="545" spans="2:20" x14ac:dyDescent="0.55000000000000004">
      <c r="B545" s="82"/>
      <c r="C545" s="82"/>
      <c r="T545" s="104"/>
    </row>
    <row r="546" spans="2:20" x14ac:dyDescent="0.55000000000000004">
      <c r="B546" s="82"/>
      <c r="C546" s="82"/>
      <c r="T546" s="104"/>
    </row>
    <row r="547" spans="2:20" x14ac:dyDescent="0.55000000000000004">
      <c r="B547" s="82"/>
      <c r="C547" s="82"/>
      <c r="T547" s="104"/>
    </row>
    <row r="548" spans="2:20" x14ac:dyDescent="0.55000000000000004">
      <c r="B548" s="82"/>
      <c r="C548" s="82"/>
      <c r="T548" s="104"/>
    </row>
    <row r="549" spans="2:20" x14ac:dyDescent="0.55000000000000004">
      <c r="B549" s="82"/>
      <c r="C549" s="82"/>
      <c r="T549" s="104"/>
    </row>
    <row r="550" spans="2:20" x14ac:dyDescent="0.55000000000000004">
      <c r="B550" s="82"/>
      <c r="C550" s="82"/>
      <c r="T550" s="104"/>
    </row>
    <row r="551" spans="2:20" x14ac:dyDescent="0.55000000000000004">
      <c r="B551" s="82"/>
      <c r="C551" s="82"/>
      <c r="T551" s="104"/>
    </row>
    <row r="552" spans="2:20" x14ac:dyDescent="0.55000000000000004">
      <c r="B552" s="82"/>
      <c r="C552" s="82"/>
      <c r="T552" s="77"/>
    </row>
    <row r="553" spans="2:20" x14ac:dyDescent="0.55000000000000004">
      <c r="B553" s="82"/>
      <c r="C553" s="82"/>
      <c r="T553" s="77"/>
    </row>
    <row r="554" spans="2:20" x14ac:dyDescent="0.55000000000000004">
      <c r="B554" s="82"/>
      <c r="C554" s="82"/>
      <c r="T554" s="77"/>
    </row>
    <row r="555" spans="2:20" x14ac:dyDescent="0.55000000000000004">
      <c r="B555" s="82"/>
      <c r="C555" s="82"/>
      <c r="T555" s="77"/>
    </row>
    <row r="556" spans="2:20" x14ac:dyDescent="0.55000000000000004">
      <c r="B556" s="82"/>
      <c r="C556" s="82"/>
      <c r="T556" s="77"/>
    </row>
    <row r="557" spans="2:20" x14ac:dyDescent="0.55000000000000004">
      <c r="B557" s="82"/>
      <c r="C557" s="82"/>
      <c r="T557" s="77"/>
    </row>
    <row r="558" spans="2:20" x14ac:dyDescent="0.55000000000000004">
      <c r="B558" s="82"/>
      <c r="C558" s="82"/>
      <c r="T558" s="77"/>
    </row>
    <row r="559" spans="2:20" x14ac:dyDescent="0.55000000000000004">
      <c r="B559" s="82"/>
      <c r="C559" s="82"/>
      <c r="T559" s="77"/>
    </row>
    <row r="560" spans="2:20" x14ac:dyDescent="0.55000000000000004">
      <c r="B560" s="82"/>
      <c r="C560" s="82"/>
      <c r="T560" s="77"/>
    </row>
    <row r="561" spans="2:20" x14ac:dyDescent="0.55000000000000004">
      <c r="B561" s="82"/>
      <c r="C561" s="82"/>
      <c r="T561" s="77"/>
    </row>
    <row r="562" spans="2:20" x14ac:dyDescent="0.55000000000000004">
      <c r="B562" s="82"/>
      <c r="C562" s="82"/>
      <c r="T562" s="77"/>
    </row>
    <row r="563" spans="2:20" x14ac:dyDescent="0.55000000000000004">
      <c r="B563" s="82"/>
      <c r="C563" s="82"/>
      <c r="T563" s="77"/>
    </row>
    <row r="564" spans="2:20" x14ac:dyDescent="0.55000000000000004">
      <c r="B564" s="82"/>
      <c r="C564" s="82"/>
      <c r="T564" s="77"/>
    </row>
    <row r="565" spans="2:20" x14ac:dyDescent="0.55000000000000004">
      <c r="B565" s="82"/>
      <c r="C565" s="82"/>
      <c r="T565" s="77"/>
    </row>
    <row r="566" spans="2:20" x14ac:dyDescent="0.55000000000000004">
      <c r="B566" s="82"/>
      <c r="C566" s="82"/>
      <c r="T566" s="77"/>
    </row>
    <row r="567" spans="2:20" x14ac:dyDescent="0.55000000000000004">
      <c r="B567" s="82"/>
      <c r="C567" s="82"/>
      <c r="T567" s="77"/>
    </row>
    <row r="568" spans="2:20" x14ac:dyDescent="0.55000000000000004">
      <c r="B568" s="82"/>
      <c r="C568" s="82"/>
      <c r="T568" s="77"/>
    </row>
    <row r="569" spans="2:20" x14ac:dyDescent="0.55000000000000004">
      <c r="B569" s="82"/>
      <c r="C569" s="82"/>
      <c r="T569" s="77"/>
    </row>
    <row r="570" spans="2:20" x14ac:dyDescent="0.55000000000000004">
      <c r="B570" s="82"/>
      <c r="C570" s="82"/>
    </row>
    <row r="571" spans="2:20" x14ac:dyDescent="0.55000000000000004">
      <c r="B571" s="82"/>
      <c r="C571" s="82"/>
    </row>
    <row r="572" spans="2:20" x14ac:dyDescent="0.55000000000000004">
      <c r="B572" s="82"/>
      <c r="C572" s="82"/>
    </row>
    <row r="573" spans="2:20" x14ac:dyDescent="0.55000000000000004">
      <c r="B573" s="82"/>
      <c r="C573" s="82"/>
    </row>
    <row r="574" spans="2:20" x14ac:dyDescent="0.55000000000000004">
      <c r="B574" s="82"/>
      <c r="C574" s="82"/>
    </row>
    <row r="575" spans="2:20" x14ac:dyDescent="0.55000000000000004">
      <c r="B575" s="82"/>
      <c r="C575" s="82"/>
    </row>
    <row r="576" spans="2:20" x14ac:dyDescent="0.55000000000000004">
      <c r="B576" s="82"/>
      <c r="C576" s="82"/>
    </row>
    <row r="577" spans="2:3" x14ac:dyDescent="0.55000000000000004">
      <c r="B577" s="82"/>
      <c r="C577" s="82"/>
    </row>
    <row r="578" spans="2:3" x14ac:dyDescent="0.55000000000000004">
      <c r="B578" s="82"/>
      <c r="C578" s="82"/>
    </row>
    <row r="579" spans="2:3" x14ac:dyDescent="0.55000000000000004">
      <c r="B579" s="82"/>
      <c r="C579" s="82"/>
    </row>
    <row r="580" spans="2:3" x14ac:dyDescent="0.55000000000000004">
      <c r="B580" s="82"/>
      <c r="C580" s="82"/>
    </row>
    <row r="581" spans="2:3" x14ac:dyDescent="0.55000000000000004">
      <c r="B581" s="82"/>
      <c r="C581" s="82"/>
    </row>
    <row r="582" spans="2:3" x14ac:dyDescent="0.55000000000000004">
      <c r="B582" s="82"/>
      <c r="C582" s="82"/>
    </row>
    <row r="583" spans="2:3" x14ac:dyDescent="0.55000000000000004">
      <c r="B583" s="82"/>
      <c r="C583" s="82"/>
    </row>
    <row r="584" spans="2:3" x14ac:dyDescent="0.55000000000000004">
      <c r="B584" s="82"/>
      <c r="C584" s="82"/>
    </row>
    <row r="11602" spans="12:12" x14ac:dyDescent="0.55000000000000004">
      <c r="L11602" s="29"/>
    </row>
    <row r="11603" spans="12:12" x14ac:dyDescent="0.55000000000000004">
      <c r="L11603" s="29"/>
    </row>
  </sheetData>
  <mergeCells count="24">
    <mergeCell ref="N8:N11"/>
    <mergeCell ref="S1:U1"/>
    <mergeCell ref="N2:U3"/>
    <mergeCell ref="B4:U6"/>
    <mergeCell ref="B8:B11"/>
    <mergeCell ref="C8:C11"/>
    <mergeCell ref="D8:D11"/>
    <mergeCell ref="E8:E11"/>
    <mergeCell ref="F8:F11"/>
    <mergeCell ref="G8:G11"/>
    <mergeCell ref="H8:H11"/>
    <mergeCell ref="I8:I10"/>
    <mergeCell ref="J8:J10"/>
    <mergeCell ref="K8:K10"/>
    <mergeCell ref="L8:L11"/>
    <mergeCell ref="M8:M11"/>
    <mergeCell ref="O8:S8"/>
    <mergeCell ref="T8:T10"/>
    <mergeCell ref="U8:U10"/>
    <mergeCell ref="O9:O10"/>
    <mergeCell ref="Q9:Q10"/>
    <mergeCell ref="R9:R10"/>
    <mergeCell ref="S9:S10"/>
    <mergeCell ref="P9:P10"/>
  </mergeCells>
  <conditionalFormatting sqref="C227">
    <cfRule type="duplicateValues" dxfId="4" priority="4"/>
  </conditionalFormatting>
  <conditionalFormatting sqref="C376">
    <cfRule type="duplicateValues" dxfId="3" priority="3"/>
  </conditionalFormatting>
  <conditionalFormatting sqref="C418:C1048576 C96:C255 C1:C86 C268:C409">
    <cfRule type="duplicateValues" dxfId="2" priority="26"/>
  </conditionalFormatting>
  <conditionalFormatting sqref="C418:C1048576 C238:C255 C67:C86 C96:C226 C388:C409 C1:C56 C268:C375">
    <cfRule type="duplicateValues" dxfId="1" priority="34"/>
  </conditionalFormatting>
  <conditionalFormatting sqref="C496:C504 C390:C409 C240:C255 C70:C86">
    <cfRule type="duplicateValues" dxfId="0" priority="21"/>
  </conditionalFormatting>
  <pageMargins left="0.23622047244094491" right="0.23622047244094491" top="0.74803149606299213" bottom="0.35433070866141736" header="0.31496062992125984" footer="0.31496062992125984"/>
  <pageSetup paperSize="8" scale="1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8D649-14C7-4B8C-81D8-2EB588010B27}">
  <sheetPr>
    <pageSetUpPr fitToPage="1"/>
  </sheetPr>
  <dimension ref="A1:F25"/>
  <sheetViews>
    <sheetView workbookViewId="0">
      <selection activeCell="D2" sqref="D2"/>
    </sheetView>
  </sheetViews>
  <sheetFormatPr defaultRowHeight="15" x14ac:dyDescent="0.25"/>
  <cols>
    <col min="1" max="1" width="28.7109375" customWidth="1"/>
    <col min="2" max="2" width="37.140625" customWidth="1"/>
    <col min="3" max="3" width="34.28515625" customWidth="1"/>
    <col min="5" max="5" width="18.140625" customWidth="1"/>
    <col min="6" max="6" width="11.42578125" bestFit="1" customWidth="1"/>
  </cols>
  <sheetData>
    <row r="1" spans="1:6" ht="18.75" x14ac:dyDescent="0.3">
      <c r="A1" s="4"/>
      <c r="B1" s="4"/>
      <c r="C1" s="5" t="s">
        <v>718</v>
      </c>
    </row>
    <row r="2" spans="1:6" ht="89.25" customHeight="1" x14ac:dyDescent="0.3">
      <c r="A2" s="4"/>
      <c r="B2" s="139" t="s">
        <v>713</v>
      </c>
      <c r="C2" s="139"/>
    </row>
    <row r="3" spans="1:6" ht="99" customHeight="1" x14ac:dyDescent="0.25">
      <c r="A3" s="140" t="s">
        <v>716</v>
      </c>
      <c r="B3" s="140"/>
      <c r="C3" s="140"/>
    </row>
    <row r="4" spans="1:6" ht="21.75" customHeight="1" x14ac:dyDescent="0.25">
      <c r="A4" s="105"/>
      <c r="B4" s="105"/>
      <c r="C4" s="105"/>
    </row>
    <row r="5" spans="1:6" ht="57" customHeight="1" x14ac:dyDescent="0.25">
      <c r="A5" s="136" t="s">
        <v>608</v>
      </c>
      <c r="B5" s="138"/>
      <c r="C5" s="137"/>
    </row>
    <row r="6" spans="1:6" ht="46.5" customHeight="1" x14ac:dyDescent="0.25">
      <c r="A6" s="136" t="s">
        <v>609</v>
      </c>
      <c r="B6" s="137"/>
      <c r="C6" s="6" t="s">
        <v>616</v>
      </c>
    </row>
    <row r="7" spans="1:6" ht="18.75" x14ac:dyDescent="0.3">
      <c r="A7" s="132" t="s">
        <v>610</v>
      </c>
      <c r="B7" s="133"/>
      <c r="C7" s="7">
        <f>Перечень!O14</f>
        <v>1112234602.8599999</v>
      </c>
      <c r="F7" s="1"/>
    </row>
    <row r="8" spans="1:6" ht="51.75" customHeight="1" x14ac:dyDescent="0.3">
      <c r="A8" s="134" t="s">
        <v>611</v>
      </c>
      <c r="B8" s="135"/>
      <c r="C8" s="7">
        <f>Перечень!P14</f>
        <v>0</v>
      </c>
    </row>
    <row r="9" spans="1:6" ht="18.75" x14ac:dyDescent="0.3">
      <c r="A9" s="132" t="s">
        <v>612</v>
      </c>
      <c r="B9" s="133"/>
      <c r="C9" s="7">
        <f>Перечень!Q14</f>
        <v>0</v>
      </c>
    </row>
    <row r="10" spans="1:6" ht="18.75" x14ac:dyDescent="0.3">
      <c r="A10" s="132" t="s">
        <v>613</v>
      </c>
      <c r="B10" s="133"/>
      <c r="C10" s="7">
        <f>Перечень!R14</f>
        <v>0</v>
      </c>
    </row>
    <row r="11" spans="1:6" ht="18.75" x14ac:dyDescent="0.3">
      <c r="A11" s="132" t="s">
        <v>614</v>
      </c>
      <c r="B11" s="133"/>
      <c r="C11" s="7">
        <f>Перечень!S14</f>
        <v>1112234602.8599999</v>
      </c>
    </row>
    <row r="12" spans="1:6" ht="42.75" customHeight="1" x14ac:dyDescent="0.25">
      <c r="A12" s="136" t="s">
        <v>615</v>
      </c>
      <c r="B12" s="138"/>
      <c r="C12" s="137"/>
    </row>
    <row r="13" spans="1:6" ht="40.5" customHeight="1" x14ac:dyDescent="0.25">
      <c r="A13" s="136" t="s">
        <v>609</v>
      </c>
      <c r="B13" s="137"/>
      <c r="C13" s="6" t="s">
        <v>617</v>
      </c>
    </row>
    <row r="14" spans="1:6" ht="18.75" x14ac:dyDescent="0.3">
      <c r="A14" s="132" t="s">
        <v>610</v>
      </c>
      <c r="B14" s="133"/>
      <c r="C14" s="7">
        <f>Перечень!O177</f>
        <v>1352797492.02</v>
      </c>
    </row>
    <row r="15" spans="1:6" ht="51.75" customHeight="1" x14ac:dyDescent="0.3">
      <c r="A15" s="134" t="s">
        <v>611</v>
      </c>
      <c r="B15" s="135"/>
      <c r="C15" s="7">
        <f>Перечень!P177</f>
        <v>0</v>
      </c>
    </row>
    <row r="16" spans="1:6" ht="18.75" x14ac:dyDescent="0.3">
      <c r="A16" s="132" t="s">
        <v>612</v>
      </c>
      <c r="B16" s="133"/>
      <c r="C16" s="7">
        <f>Перечень!Q177</f>
        <v>0</v>
      </c>
    </row>
    <row r="17" spans="1:3" ht="18.75" x14ac:dyDescent="0.3">
      <c r="A17" s="132" t="s">
        <v>613</v>
      </c>
      <c r="B17" s="133"/>
      <c r="C17" s="7">
        <f>Перечень!R177</f>
        <v>0</v>
      </c>
    </row>
    <row r="18" spans="1:3" ht="18.75" x14ac:dyDescent="0.3">
      <c r="A18" s="132" t="s">
        <v>614</v>
      </c>
      <c r="B18" s="133"/>
      <c r="C18" s="7">
        <f>Перечень!S177</f>
        <v>1352797492.02</v>
      </c>
    </row>
    <row r="19" spans="1:3" ht="33.75" customHeight="1" x14ac:dyDescent="0.25">
      <c r="A19" s="136" t="s">
        <v>615</v>
      </c>
      <c r="B19" s="138"/>
      <c r="C19" s="137"/>
    </row>
    <row r="20" spans="1:3" ht="45.75" customHeight="1" x14ac:dyDescent="0.25">
      <c r="A20" s="136" t="s">
        <v>609</v>
      </c>
      <c r="B20" s="137"/>
      <c r="C20" s="6" t="s">
        <v>618</v>
      </c>
    </row>
    <row r="21" spans="1:3" ht="18.75" x14ac:dyDescent="0.3">
      <c r="A21" s="132" t="s">
        <v>610</v>
      </c>
      <c r="B21" s="133"/>
      <c r="C21" s="7">
        <f>Перечень!O324</f>
        <v>1428018445.0599999</v>
      </c>
    </row>
    <row r="22" spans="1:3" ht="43.5" customHeight="1" x14ac:dyDescent="0.3">
      <c r="A22" s="134" t="s">
        <v>611</v>
      </c>
      <c r="B22" s="135"/>
      <c r="C22" s="7">
        <f>Перечень!P324</f>
        <v>0</v>
      </c>
    </row>
    <row r="23" spans="1:3" ht="18.75" x14ac:dyDescent="0.3">
      <c r="A23" s="132" t="s">
        <v>612</v>
      </c>
      <c r="B23" s="133"/>
      <c r="C23" s="7">
        <f>Перечень!Q324</f>
        <v>0</v>
      </c>
    </row>
    <row r="24" spans="1:3" ht="18.75" x14ac:dyDescent="0.3">
      <c r="A24" s="132" t="s">
        <v>613</v>
      </c>
      <c r="B24" s="133"/>
      <c r="C24" s="7">
        <f>Перечень!R324</f>
        <v>0</v>
      </c>
    </row>
    <row r="25" spans="1:3" ht="18.75" x14ac:dyDescent="0.3">
      <c r="A25" s="132" t="s">
        <v>614</v>
      </c>
      <c r="B25" s="133"/>
      <c r="C25" s="7">
        <f>Перечень!S324</f>
        <v>1428018445.0599999</v>
      </c>
    </row>
  </sheetData>
  <mergeCells count="23">
    <mergeCell ref="A8:B8"/>
    <mergeCell ref="B2:C2"/>
    <mergeCell ref="A3:C3"/>
    <mergeCell ref="A5:C5"/>
    <mergeCell ref="A6:B6"/>
    <mergeCell ref="A7:B7"/>
    <mergeCell ref="A20:B20"/>
    <mergeCell ref="A9:B9"/>
    <mergeCell ref="A10:B10"/>
    <mergeCell ref="A11:B11"/>
    <mergeCell ref="A12:C12"/>
    <mergeCell ref="A13:B13"/>
    <mergeCell ref="A14:B14"/>
    <mergeCell ref="A15:B15"/>
    <mergeCell ref="A16:B16"/>
    <mergeCell ref="A17:B17"/>
    <mergeCell ref="A18:B18"/>
    <mergeCell ref="A19:C19"/>
    <mergeCell ref="A21:B21"/>
    <mergeCell ref="A22:B22"/>
    <mergeCell ref="A23:B23"/>
    <mergeCell ref="A24:B24"/>
    <mergeCell ref="A25:B25"/>
  </mergeCells>
  <pageMargins left="0.7" right="0.7" top="0.75" bottom="0.75" header="0.3" footer="0.3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BF627-9D6A-4D1C-964D-7D31F124D573}">
  <sheetPr>
    <pageSetUpPr fitToPage="1"/>
  </sheetPr>
  <dimension ref="A1:F140"/>
  <sheetViews>
    <sheetView zoomScale="70" zoomScaleNormal="70" workbookViewId="0">
      <selection activeCell="A3" sqref="A3:F4"/>
    </sheetView>
  </sheetViews>
  <sheetFormatPr defaultRowHeight="15" x14ac:dyDescent="0.25"/>
  <cols>
    <col min="1" max="1" width="9" customWidth="1"/>
    <col min="2" max="2" width="87.85546875" customWidth="1"/>
    <col min="3" max="3" width="27.42578125" customWidth="1"/>
    <col min="4" max="4" width="33.85546875" customWidth="1"/>
    <col min="5" max="5" width="32" customWidth="1"/>
    <col min="6" max="6" width="29.5703125" customWidth="1"/>
  </cols>
  <sheetData>
    <row r="1" spans="1:6" ht="20.25" x14ac:dyDescent="0.25">
      <c r="A1" s="8"/>
      <c r="B1" s="8"/>
      <c r="C1" s="141" t="s">
        <v>710</v>
      </c>
      <c r="D1" s="141"/>
      <c r="E1" s="141"/>
      <c r="F1" s="141"/>
    </row>
    <row r="2" spans="1:6" ht="73.5" customHeight="1" x14ac:dyDescent="0.25">
      <c r="B2" s="9"/>
      <c r="C2" s="142" t="s">
        <v>711</v>
      </c>
      <c r="D2" s="142"/>
      <c r="E2" s="142"/>
      <c r="F2" s="142"/>
    </row>
    <row r="3" spans="1:6" x14ac:dyDescent="0.25">
      <c r="A3" s="143" t="s">
        <v>719</v>
      </c>
      <c r="B3" s="143"/>
      <c r="C3" s="143"/>
      <c r="D3" s="143"/>
      <c r="E3" s="143"/>
      <c r="F3" s="143"/>
    </row>
    <row r="4" spans="1:6" ht="96.75" customHeight="1" x14ac:dyDescent="0.25">
      <c r="A4" s="143"/>
      <c r="B4" s="143"/>
      <c r="C4" s="143"/>
      <c r="D4" s="143"/>
      <c r="E4" s="143"/>
      <c r="F4" s="143"/>
    </row>
    <row r="5" spans="1:6" x14ac:dyDescent="0.25">
      <c r="A5" s="144" t="s">
        <v>4</v>
      </c>
      <c r="B5" s="146" t="s">
        <v>619</v>
      </c>
      <c r="C5" s="144" t="s">
        <v>620</v>
      </c>
      <c r="D5" s="144" t="s">
        <v>621</v>
      </c>
      <c r="E5" s="144" t="s">
        <v>622</v>
      </c>
      <c r="F5" s="144" t="s">
        <v>623</v>
      </c>
    </row>
    <row r="6" spans="1:6" ht="39.75" customHeight="1" x14ac:dyDescent="0.25">
      <c r="A6" s="145"/>
      <c r="B6" s="147"/>
      <c r="C6" s="144"/>
      <c r="D6" s="144"/>
      <c r="E6" s="144"/>
      <c r="F6" s="144"/>
    </row>
    <row r="7" spans="1:6" ht="68.25" customHeight="1" x14ac:dyDescent="0.25">
      <c r="A7" s="145"/>
      <c r="B7" s="147"/>
      <c r="C7" s="144"/>
      <c r="D7" s="144"/>
      <c r="E7" s="144"/>
      <c r="F7" s="144"/>
    </row>
    <row r="8" spans="1:6" ht="20.25" x14ac:dyDescent="0.3">
      <c r="A8" s="145"/>
      <c r="B8" s="147"/>
      <c r="C8" s="10" t="s">
        <v>624</v>
      </c>
      <c r="D8" s="10" t="s">
        <v>389</v>
      </c>
      <c r="E8" s="11" t="s">
        <v>31</v>
      </c>
      <c r="F8" s="11" t="s">
        <v>30</v>
      </c>
    </row>
    <row r="9" spans="1:6" ht="20.25" x14ac:dyDescent="0.3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</row>
    <row r="10" spans="1:6" ht="20.25" x14ac:dyDescent="0.3">
      <c r="A10" s="12" t="s">
        <v>605</v>
      </c>
      <c r="B10" s="12"/>
      <c r="C10" s="13">
        <f>C11+C58+C94</f>
        <v>996065.3</v>
      </c>
      <c r="D10" s="14">
        <f>D11+D58+D94</f>
        <v>37912</v>
      </c>
      <c r="E10" s="14">
        <f>E11+E58+E94</f>
        <v>352</v>
      </c>
      <c r="F10" s="13">
        <f>F11+F58+F94</f>
        <v>3893050539.9400001</v>
      </c>
    </row>
    <row r="11" spans="1:6" ht="20.25" x14ac:dyDescent="0.3">
      <c r="A11" s="12" t="s">
        <v>604</v>
      </c>
      <c r="B11" s="12"/>
      <c r="C11" s="15">
        <f>SUM(C12:C57)</f>
        <v>260390.94000000009</v>
      </c>
      <c r="D11" s="14">
        <f>SUM(D12:D57)</f>
        <v>9555</v>
      </c>
      <c r="E11" s="16">
        <f>SUM(E12:E57)</f>
        <v>116</v>
      </c>
      <c r="F11" s="15">
        <f>SUM(F12:F57)</f>
        <v>1112234602.8599999</v>
      </c>
    </row>
    <row r="12" spans="1:6" ht="20.25" x14ac:dyDescent="0.3">
      <c r="A12" s="17">
        <v>1</v>
      </c>
      <c r="B12" s="12" t="s">
        <v>113</v>
      </c>
      <c r="C12" s="15">
        <v>70817.500000000015</v>
      </c>
      <c r="D12" s="14">
        <v>2765</v>
      </c>
      <c r="E12" s="18">
        <v>24</v>
      </c>
      <c r="F12" s="15">
        <v>237002492.03000003</v>
      </c>
    </row>
    <row r="13" spans="1:6" ht="20.25" x14ac:dyDescent="0.3">
      <c r="A13" s="17">
        <v>2</v>
      </c>
      <c r="B13" s="12" t="s">
        <v>174</v>
      </c>
      <c r="C13" s="15">
        <v>5588.5999999999995</v>
      </c>
      <c r="D13" s="14">
        <v>211</v>
      </c>
      <c r="E13" s="18">
        <v>3</v>
      </c>
      <c r="F13" s="15">
        <v>42261849.090000004</v>
      </c>
    </row>
    <row r="14" spans="1:6" ht="20.25" x14ac:dyDescent="0.3">
      <c r="A14" s="17">
        <v>3</v>
      </c>
      <c r="B14" s="12" t="s">
        <v>157</v>
      </c>
      <c r="C14" s="15">
        <v>15023.400000000001</v>
      </c>
      <c r="D14" s="14">
        <v>547</v>
      </c>
      <c r="E14" s="18">
        <v>11</v>
      </c>
      <c r="F14" s="15">
        <v>72757833.409999996</v>
      </c>
    </row>
    <row r="15" spans="1:6" ht="20.25" x14ac:dyDescent="0.3">
      <c r="A15" s="17">
        <v>4</v>
      </c>
      <c r="B15" s="12" t="s">
        <v>553</v>
      </c>
      <c r="C15" s="15">
        <v>33429.870000000003</v>
      </c>
      <c r="D15" s="14">
        <v>1213</v>
      </c>
      <c r="E15" s="18">
        <v>10</v>
      </c>
      <c r="F15" s="15">
        <v>97094796.239999995</v>
      </c>
    </row>
    <row r="16" spans="1:6" ht="20.25" x14ac:dyDescent="0.3">
      <c r="A16" s="17">
        <v>5</v>
      </c>
      <c r="B16" s="12" t="s">
        <v>625</v>
      </c>
      <c r="C16" s="15">
        <v>6726.7</v>
      </c>
      <c r="D16" s="14">
        <v>181</v>
      </c>
      <c r="E16" s="18">
        <v>1</v>
      </c>
      <c r="F16" s="15">
        <v>15284190.040000001</v>
      </c>
    </row>
    <row r="17" spans="1:6" ht="20.25" x14ac:dyDescent="0.3">
      <c r="A17" s="17">
        <v>6</v>
      </c>
      <c r="B17" s="12" t="s">
        <v>626</v>
      </c>
      <c r="C17" s="15">
        <v>28862.47</v>
      </c>
      <c r="D17" s="14">
        <v>1171</v>
      </c>
      <c r="E17" s="18">
        <v>7</v>
      </c>
      <c r="F17" s="15">
        <v>100024221.15000001</v>
      </c>
    </row>
    <row r="18" spans="1:6" ht="20.25" x14ac:dyDescent="0.3">
      <c r="A18" s="17">
        <v>7</v>
      </c>
      <c r="B18" s="12" t="s">
        <v>627</v>
      </c>
      <c r="C18" s="15">
        <v>7592.1</v>
      </c>
      <c r="D18" s="14">
        <v>203</v>
      </c>
      <c r="E18" s="18">
        <v>1</v>
      </c>
      <c r="F18" s="15">
        <v>18432428.520000003</v>
      </c>
    </row>
    <row r="19" spans="1:6" ht="20.25" x14ac:dyDescent="0.3">
      <c r="A19" s="17">
        <v>8</v>
      </c>
      <c r="B19" s="12" t="s">
        <v>628</v>
      </c>
      <c r="C19" s="15">
        <v>844</v>
      </c>
      <c r="D19" s="14">
        <v>42</v>
      </c>
      <c r="E19" s="18">
        <v>1</v>
      </c>
      <c r="F19" s="15">
        <v>8873462.4900000002</v>
      </c>
    </row>
    <row r="20" spans="1:6" ht="20.25" x14ac:dyDescent="0.3">
      <c r="A20" s="17">
        <v>9</v>
      </c>
      <c r="B20" s="12" t="s">
        <v>629</v>
      </c>
      <c r="C20" s="15">
        <v>8220.83</v>
      </c>
      <c r="D20" s="14">
        <v>239</v>
      </c>
      <c r="E20" s="18">
        <v>3</v>
      </c>
      <c r="F20" s="15">
        <v>32975588.979999997</v>
      </c>
    </row>
    <row r="21" spans="1:6" ht="20.25" x14ac:dyDescent="0.3">
      <c r="A21" s="17">
        <v>10</v>
      </c>
      <c r="B21" s="12" t="s">
        <v>660</v>
      </c>
      <c r="C21" s="15">
        <v>831.8</v>
      </c>
      <c r="D21" s="14">
        <v>21</v>
      </c>
      <c r="E21" s="18">
        <v>1</v>
      </c>
      <c r="F21" s="15">
        <v>5760895.5800000001</v>
      </c>
    </row>
    <row r="22" spans="1:6" ht="20.25" x14ac:dyDescent="0.3">
      <c r="A22" s="17">
        <v>11</v>
      </c>
      <c r="B22" s="12" t="s">
        <v>630</v>
      </c>
      <c r="C22" s="15">
        <v>9411.9</v>
      </c>
      <c r="D22" s="14">
        <v>392</v>
      </c>
      <c r="E22" s="18">
        <v>2</v>
      </c>
      <c r="F22" s="15">
        <v>28895113.02</v>
      </c>
    </row>
    <row r="23" spans="1:6" ht="20.25" x14ac:dyDescent="0.3">
      <c r="A23" s="17">
        <v>12</v>
      </c>
      <c r="B23" s="12" t="s">
        <v>633</v>
      </c>
      <c r="C23" s="15">
        <v>1260.3</v>
      </c>
      <c r="D23" s="14">
        <v>44</v>
      </c>
      <c r="E23" s="18">
        <v>1</v>
      </c>
      <c r="F23" s="15">
        <v>13456180.6</v>
      </c>
    </row>
    <row r="24" spans="1:6" ht="20.25" x14ac:dyDescent="0.3">
      <c r="A24" s="17">
        <v>13</v>
      </c>
      <c r="B24" s="12" t="s">
        <v>668</v>
      </c>
      <c r="C24" s="15">
        <v>774.2</v>
      </c>
      <c r="D24" s="14">
        <v>42</v>
      </c>
      <c r="E24" s="18">
        <v>1</v>
      </c>
      <c r="F24" s="15">
        <v>7934068.75</v>
      </c>
    </row>
    <row r="25" spans="1:6" ht="20.25" x14ac:dyDescent="0.3">
      <c r="A25" s="17">
        <v>14</v>
      </c>
      <c r="B25" s="12" t="s">
        <v>631</v>
      </c>
      <c r="C25" s="15">
        <v>415</v>
      </c>
      <c r="D25" s="14">
        <v>17</v>
      </c>
      <c r="E25" s="18">
        <v>1</v>
      </c>
      <c r="F25" s="15">
        <v>4570023.5999999996</v>
      </c>
    </row>
    <row r="26" spans="1:6" ht="20.25" x14ac:dyDescent="0.3">
      <c r="A26" s="17">
        <v>15</v>
      </c>
      <c r="B26" s="12" t="s">
        <v>635</v>
      </c>
      <c r="C26" s="15">
        <v>7142.9100000000008</v>
      </c>
      <c r="D26" s="14">
        <v>207</v>
      </c>
      <c r="E26" s="18">
        <v>3</v>
      </c>
      <c r="F26" s="15">
        <v>29428397.469999999</v>
      </c>
    </row>
    <row r="27" spans="1:6" ht="20.25" x14ac:dyDescent="0.3">
      <c r="A27" s="17">
        <v>16</v>
      </c>
      <c r="B27" s="12" t="s">
        <v>671</v>
      </c>
      <c r="C27" s="15">
        <v>1021.8</v>
      </c>
      <c r="D27" s="14">
        <v>23</v>
      </c>
      <c r="E27" s="18">
        <v>1</v>
      </c>
      <c r="F27" s="15">
        <v>5810847</v>
      </c>
    </row>
    <row r="28" spans="1:6" ht="20.25" x14ac:dyDescent="0.3">
      <c r="A28" s="17">
        <v>17</v>
      </c>
      <c r="B28" s="12" t="s">
        <v>688</v>
      </c>
      <c r="C28" s="15">
        <v>761.6</v>
      </c>
      <c r="D28" s="14">
        <v>42</v>
      </c>
      <c r="E28" s="18">
        <v>1</v>
      </c>
      <c r="F28" s="15">
        <v>1374069</v>
      </c>
    </row>
    <row r="29" spans="1:6" ht="20.25" x14ac:dyDescent="0.3">
      <c r="A29" s="17">
        <v>18</v>
      </c>
      <c r="B29" s="12" t="s">
        <v>672</v>
      </c>
      <c r="C29" s="15">
        <v>363.8</v>
      </c>
      <c r="D29" s="14">
        <v>8</v>
      </c>
      <c r="E29" s="18">
        <v>1</v>
      </c>
      <c r="F29" s="15">
        <v>4443078.5</v>
      </c>
    </row>
    <row r="30" spans="1:6" ht="20.25" x14ac:dyDescent="0.3">
      <c r="A30" s="17">
        <v>19</v>
      </c>
      <c r="B30" s="12" t="s">
        <v>669</v>
      </c>
      <c r="C30" s="15">
        <v>1541.1</v>
      </c>
      <c r="D30" s="14">
        <v>22</v>
      </c>
      <c r="E30" s="18">
        <v>1</v>
      </c>
      <c r="F30" s="15">
        <v>14507526.879999999</v>
      </c>
    </row>
    <row r="31" spans="1:6" ht="20.25" x14ac:dyDescent="0.3">
      <c r="A31" s="17">
        <v>20</v>
      </c>
      <c r="B31" s="12" t="s">
        <v>675</v>
      </c>
      <c r="C31" s="15">
        <v>299.60000000000002</v>
      </c>
      <c r="D31" s="14">
        <v>17</v>
      </c>
      <c r="E31" s="18">
        <v>1</v>
      </c>
      <c r="F31" s="15">
        <v>6284201</v>
      </c>
    </row>
    <row r="32" spans="1:6" ht="20.25" x14ac:dyDescent="0.3">
      <c r="A32" s="17">
        <v>21</v>
      </c>
      <c r="B32" s="12" t="s">
        <v>638</v>
      </c>
      <c r="C32" s="15">
        <v>805.7</v>
      </c>
      <c r="D32" s="14">
        <v>30</v>
      </c>
      <c r="E32" s="18">
        <v>1</v>
      </c>
      <c r="F32" s="15">
        <v>7500000</v>
      </c>
    </row>
    <row r="33" spans="1:6" ht="20.25" x14ac:dyDescent="0.3">
      <c r="A33" s="17">
        <v>22</v>
      </c>
      <c r="B33" s="12" t="s">
        <v>640</v>
      </c>
      <c r="C33" s="15">
        <v>16797.849999999999</v>
      </c>
      <c r="D33" s="14">
        <v>531</v>
      </c>
      <c r="E33" s="18">
        <v>3</v>
      </c>
      <c r="F33" s="15">
        <v>36638640.490000002</v>
      </c>
    </row>
    <row r="34" spans="1:6" ht="20.25" x14ac:dyDescent="0.3">
      <c r="A34" s="17">
        <v>23</v>
      </c>
      <c r="B34" s="12" t="s">
        <v>641</v>
      </c>
      <c r="C34" s="15">
        <v>552</v>
      </c>
      <c r="D34" s="14">
        <v>12</v>
      </c>
      <c r="E34" s="18">
        <v>1</v>
      </c>
      <c r="F34" s="15">
        <v>7108925.5999999996</v>
      </c>
    </row>
    <row r="35" spans="1:6" ht="20.25" x14ac:dyDescent="0.3">
      <c r="A35" s="17">
        <v>24</v>
      </c>
      <c r="B35" s="12" t="s">
        <v>642</v>
      </c>
      <c r="C35" s="15">
        <v>1215.0999999999999</v>
      </c>
      <c r="D35" s="14">
        <v>24</v>
      </c>
      <c r="E35" s="18">
        <v>1</v>
      </c>
      <c r="F35" s="15">
        <v>15119161.41</v>
      </c>
    </row>
    <row r="36" spans="1:6" ht="20.25" x14ac:dyDescent="0.3">
      <c r="A36" s="17">
        <v>25</v>
      </c>
      <c r="B36" s="12" t="s">
        <v>645</v>
      </c>
      <c r="C36" s="15">
        <v>3633.7</v>
      </c>
      <c r="D36" s="14">
        <v>60</v>
      </c>
      <c r="E36" s="18">
        <v>1</v>
      </c>
      <c r="F36" s="15">
        <v>11769348.5</v>
      </c>
    </row>
    <row r="37" spans="1:6" ht="20.25" x14ac:dyDescent="0.3">
      <c r="A37" s="17">
        <v>26</v>
      </c>
      <c r="B37" s="12" t="s">
        <v>643</v>
      </c>
      <c r="C37" s="15">
        <v>2261.8000000000002</v>
      </c>
      <c r="D37" s="14">
        <v>34</v>
      </c>
      <c r="E37" s="18">
        <v>2</v>
      </c>
      <c r="F37" s="15">
        <v>17734230.469999999</v>
      </c>
    </row>
    <row r="38" spans="1:6" ht="20.25" x14ac:dyDescent="0.3">
      <c r="A38" s="17">
        <v>27</v>
      </c>
      <c r="B38" s="12" t="s">
        <v>644</v>
      </c>
      <c r="C38" s="15">
        <v>1105.5999999999999</v>
      </c>
      <c r="D38" s="14">
        <v>42</v>
      </c>
      <c r="E38" s="18">
        <v>1</v>
      </c>
      <c r="F38" s="15">
        <v>7244741.9800000004</v>
      </c>
    </row>
    <row r="39" spans="1:6" ht="20.25" x14ac:dyDescent="0.3">
      <c r="A39" s="17">
        <v>28</v>
      </c>
      <c r="B39" s="12" t="s">
        <v>646</v>
      </c>
      <c r="C39" s="15">
        <v>1260.6000000000001</v>
      </c>
      <c r="D39" s="14">
        <v>54</v>
      </c>
      <c r="E39" s="18">
        <v>2</v>
      </c>
      <c r="F39" s="15">
        <v>16715974.660000002</v>
      </c>
    </row>
    <row r="40" spans="1:6" ht="20.25" x14ac:dyDescent="0.3">
      <c r="A40" s="17">
        <v>29</v>
      </c>
      <c r="B40" s="12" t="s">
        <v>269</v>
      </c>
      <c r="C40" s="15">
        <v>3320.7</v>
      </c>
      <c r="D40" s="14">
        <v>85</v>
      </c>
      <c r="E40" s="18">
        <v>2</v>
      </c>
      <c r="F40" s="15">
        <v>14933250.42</v>
      </c>
    </row>
    <row r="41" spans="1:6" ht="20.25" x14ac:dyDescent="0.3">
      <c r="A41" s="17">
        <v>30</v>
      </c>
      <c r="B41" s="12" t="s">
        <v>649</v>
      </c>
      <c r="C41" s="15">
        <v>658.1</v>
      </c>
      <c r="D41" s="14">
        <v>38</v>
      </c>
      <c r="E41" s="18">
        <v>1</v>
      </c>
      <c r="F41" s="15">
        <v>6091733.4900000002</v>
      </c>
    </row>
    <row r="42" spans="1:6" ht="20.25" x14ac:dyDescent="0.3">
      <c r="A42" s="17">
        <v>31</v>
      </c>
      <c r="B42" s="12" t="s">
        <v>650</v>
      </c>
      <c r="C42" s="15">
        <v>2319.5</v>
      </c>
      <c r="D42" s="14">
        <v>112</v>
      </c>
      <c r="E42" s="18">
        <v>2</v>
      </c>
      <c r="F42" s="15">
        <v>23182132.890000001</v>
      </c>
    </row>
    <row r="43" spans="1:6" ht="20.25" x14ac:dyDescent="0.3">
      <c r="A43" s="17">
        <v>32</v>
      </c>
      <c r="B43" s="12" t="s">
        <v>651</v>
      </c>
      <c r="C43" s="15">
        <v>1252.5</v>
      </c>
      <c r="D43" s="14">
        <v>83</v>
      </c>
      <c r="E43" s="18">
        <v>1</v>
      </c>
      <c r="F43" s="15">
        <v>7380588.1100000003</v>
      </c>
    </row>
    <row r="44" spans="1:6" ht="20.25" x14ac:dyDescent="0.3">
      <c r="A44" s="17">
        <v>33</v>
      </c>
      <c r="B44" s="12" t="s">
        <v>652</v>
      </c>
      <c r="C44" s="15">
        <v>3889.2</v>
      </c>
      <c r="D44" s="14">
        <v>180</v>
      </c>
      <c r="E44" s="18">
        <v>3</v>
      </c>
      <c r="F44" s="15">
        <v>33846361</v>
      </c>
    </row>
    <row r="45" spans="1:6" ht="20.25" x14ac:dyDescent="0.3">
      <c r="A45" s="17">
        <v>34</v>
      </c>
      <c r="B45" s="12" t="s">
        <v>653</v>
      </c>
      <c r="C45" s="15">
        <v>1544.2</v>
      </c>
      <c r="D45" s="14">
        <v>40</v>
      </c>
      <c r="E45" s="18">
        <v>1</v>
      </c>
      <c r="F45" s="15">
        <v>10220476.949999999</v>
      </c>
    </row>
    <row r="46" spans="1:6" ht="20.25" x14ac:dyDescent="0.3">
      <c r="A46" s="17">
        <v>35</v>
      </c>
      <c r="B46" s="12" t="s">
        <v>654</v>
      </c>
      <c r="C46" s="15">
        <v>780.9</v>
      </c>
      <c r="D46" s="14">
        <v>21</v>
      </c>
      <c r="E46" s="18">
        <v>1</v>
      </c>
      <c r="F46" s="15">
        <v>849363.02999999991</v>
      </c>
    </row>
    <row r="47" spans="1:6" ht="20.25" x14ac:dyDescent="0.3">
      <c r="A47" s="17">
        <v>36</v>
      </c>
      <c r="B47" s="12" t="s">
        <v>655</v>
      </c>
      <c r="C47" s="15">
        <v>2773.1</v>
      </c>
      <c r="D47" s="14">
        <v>99</v>
      </c>
      <c r="E47" s="18">
        <v>1</v>
      </c>
      <c r="F47" s="15">
        <v>13659292.760000002</v>
      </c>
    </row>
    <row r="48" spans="1:6" ht="20.25" x14ac:dyDescent="0.3">
      <c r="A48" s="17">
        <v>37</v>
      </c>
      <c r="B48" s="12" t="s">
        <v>656</v>
      </c>
      <c r="C48" s="15">
        <v>1674.11</v>
      </c>
      <c r="D48" s="14">
        <v>70</v>
      </c>
      <c r="E48" s="18">
        <v>1</v>
      </c>
      <c r="F48" s="15">
        <v>11855490</v>
      </c>
    </row>
    <row r="49" spans="1:6" ht="20.25" x14ac:dyDescent="0.3">
      <c r="A49" s="17">
        <v>38</v>
      </c>
      <c r="B49" s="12" t="s">
        <v>658</v>
      </c>
      <c r="C49" s="15">
        <v>400.8</v>
      </c>
      <c r="D49" s="14">
        <v>21</v>
      </c>
      <c r="E49" s="18">
        <v>1</v>
      </c>
      <c r="F49" s="15">
        <v>5480018.8700000001</v>
      </c>
    </row>
    <row r="50" spans="1:6" ht="20.25" x14ac:dyDescent="0.3">
      <c r="A50" s="17">
        <v>39</v>
      </c>
      <c r="B50" s="12" t="s">
        <v>292</v>
      </c>
      <c r="C50" s="15">
        <v>4098.7</v>
      </c>
      <c r="D50" s="14">
        <v>181</v>
      </c>
      <c r="E50" s="18">
        <v>6</v>
      </c>
      <c r="F50" s="15">
        <v>36563949.649999999</v>
      </c>
    </row>
    <row r="51" spans="1:6" ht="20.25" x14ac:dyDescent="0.3">
      <c r="A51" s="17">
        <v>40</v>
      </c>
      <c r="B51" s="12" t="s">
        <v>660</v>
      </c>
      <c r="C51" s="15">
        <v>442.2</v>
      </c>
      <c r="D51" s="14">
        <v>12</v>
      </c>
      <c r="E51" s="18">
        <v>1</v>
      </c>
      <c r="F51" s="15">
        <v>6080670.29</v>
      </c>
    </row>
    <row r="52" spans="1:6" ht="20.25" x14ac:dyDescent="0.3">
      <c r="A52" s="17">
        <v>41</v>
      </c>
      <c r="B52" s="12" t="s">
        <v>670</v>
      </c>
      <c r="C52" s="15">
        <v>682.9</v>
      </c>
      <c r="D52" s="14">
        <v>42</v>
      </c>
      <c r="E52" s="18">
        <v>1</v>
      </c>
      <c r="F52" s="15">
        <v>6677312.2599999998</v>
      </c>
    </row>
    <row r="53" spans="1:6" ht="20.25" x14ac:dyDescent="0.3">
      <c r="A53" s="17">
        <v>42</v>
      </c>
      <c r="B53" s="12" t="s">
        <v>673</v>
      </c>
      <c r="C53" s="15">
        <v>1675.8</v>
      </c>
      <c r="D53" s="14">
        <v>104</v>
      </c>
      <c r="E53" s="18">
        <v>2</v>
      </c>
      <c r="F53" s="15">
        <v>22830627.949999999</v>
      </c>
    </row>
    <row r="54" spans="1:6" ht="20.25" x14ac:dyDescent="0.3">
      <c r="A54" s="17">
        <v>43</v>
      </c>
      <c r="B54" s="12" t="s">
        <v>661</v>
      </c>
      <c r="C54" s="15">
        <v>718.6</v>
      </c>
      <c r="D54" s="14">
        <v>42</v>
      </c>
      <c r="E54" s="18">
        <v>1</v>
      </c>
      <c r="F54" s="15">
        <v>8670350.3300000001</v>
      </c>
    </row>
    <row r="55" spans="1:6" ht="20.25" x14ac:dyDescent="0.3">
      <c r="A55" s="17">
        <v>44</v>
      </c>
      <c r="B55" s="12" t="s">
        <v>665</v>
      </c>
      <c r="C55" s="15">
        <v>961.7</v>
      </c>
      <c r="D55" s="14">
        <v>45</v>
      </c>
      <c r="E55" s="18">
        <v>1</v>
      </c>
      <c r="F55" s="15">
        <v>12186729.6</v>
      </c>
    </row>
    <row r="56" spans="1:6" ht="20.25" x14ac:dyDescent="0.3">
      <c r="A56" s="17">
        <v>45</v>
      </c>
      <c r="B56" s="12" t="s">
        <v>662</v>
      </c>
      <c r="C56" s="15">
        <v>293</v>
      </c>
      <c r="D56" s="14">
        <v>11</v>
      </c>
      <c r="E56" s="18">
        <v>1</v>
      </c>
      <c r="F56" s="15">
        <v>2076962.96</v>
      </c>
    </row>
    <row r="57" spans="1:6" ht="20.25" x14ac:dyDescent="0.3">
      <c r="A57" s="17">
        <v>46</v>
      </c>
      <c r="B57" s="12" t="s">
        <v>666</v>
      </c>
      <c r="C57" s="15">
        <v>4343.1000000000004</v>
      </c>
      <c r="D57" s="14">
        <v>175</v>
      </c>
      <c r="E57" s="18">
        <v>2</v>
      </c>
      <c r="F57" s="15">
        <v>22647005.84</v>
      </c>
    </row>
    <row r="58" spans="1:6" ht="20.25" x14ac:dyDescent="0.3">
      <c r="A58" s="12" t="s">
        <v>606</v>
      </c>
      <c r="B58" s="12"/>
      <c r="C58" s="15">
        <f>SUM(C59:C93)</f>
        <v>342794.86000000004</v>
      </c>
      <c r="D58" s="14">
        <f>SUM(D59:D93)</f>
        <v>12896</v>
      </c>
      <c r="E58" s="16">
        <f>SUM(E59:E93)</f>
        <v>111</v>
      </c>
      <c r="F58" s="15">
        <f>SUM(F59:F93)</f>
        <v>1352797492.02</v>
      </c>
    </row>
    <row r="59" spans="1:6" ht="20.25" x14ac:dyDescent="0.3">
      <c r="A59" s="17">
        <v>1</v>
      </c>
      <c r="B59" s="12" t="s">
        <v>113</v>
      </c>
      <c r="C59" s="15">
        <v>89141.799999999988</v>
      </c>
      <c r="D59" s="18">
        <v>3488</v>
      </c>
      <c r="E59" s="11">
        <v>26</v>
      </c>
      <c r="F59" s="15">
        <v>296637025.41000003</v>
      </c>
    </row>
    <row r="60" spans="1:6" ht="20.25" x14ac:dyDescent="0.3">
      <c r="A60" s="17">
        <v>2</v>
      </c>
      <c r="B60" s="12" t="s">
        <v>174</v>
      </c>
      <c r="C60" s="15">
        <v>19027.300000000003</v>
      </c>
      <c r="D60" s="14">
        <v>612</v>
      </c>
      <c r="E60" s="11">
        <v>4</v>
      </c>
      <c r="F60" s="15">
        <v>52701776.930000007</v>
      </c>
    </row>
    <row r="61" spans="1:6" ht="20.25" x14ac:dyDescent="0.3">
      <c r="A61" s="17">
        <v>3</v>
      </c>
      <c r="B61" s="12" t="s">
        <v>157</v>
      </c>
      <c r="C61" s="15">
        <v>45898.340000000004</v>
      </c>
      <c r="D61" s="18">
        <v>1704</v>
      </c>
      <c r="E61" s="11">
        <v>16</v>
      </c>
      <c r="F61" s="15">
        <v>174815014.71000001</v>
      </c>
    </row>
    <row r="62" spans="1:6" ht="20.25" x14ac:dyDescent="0.3">
      <c r="A62" s="17">
        <v>4</v>
      </c>
      <c r="B62" s="12" t="s">
        <v>553</v>
      </c>
      <c r="C62" s="15">
        <v>31024.780000000006</v>
      </c>
      <c r="D62" s="14">
        <v>997</v>
      </c>
      <c r="E62" s="11">
        <v>10</v>
      </c>
      <c r="F62" s="15">
        <v>142626666.63</v>
      </c>
    </row>
    <row r="63" spans="1:6" ht="20.25" x14ac:dyDescent="0.3">
      <c r="A63" s="17">
        <v>5</v>
      </c>
      <c r="B63" s="12" t="s">
        <v>625</v>
      </c>
      <c r="C63" s="15">
        <v>8704.6</v>
      </c>
      <c r="D63" s="14">
        <v>343</v>
      </c>
      <c r="E63" s="11">
        <v>1</v>
      </c>
      <c r="F63" s="15">
        <v>33957546.200000003</v>
      </c>
    </row>
    <row r="64" spans="1:6" ht="20.25" x14ac:dyDescent="0.3">
      <c r="A64" s="17">
        <v>6</v>
      </c>
      <c r="B64" s="12" t="s">
        <v>626</v>
      </c>
      <c r="C64" s="15">
        <v>31091.51</v>
      </c>
      <c r="D64" s="14">
        <v>1261</v>
      </c>
      <c r="E64" s="11">
        <v>9</v>
      </c>
      <c r="F64" s="15">
        <v>122231750.3</v>
      </c>
    </row>
    <row r="65" spans="1:6" ht="20.25" x14ac:dyDescent="0.3">
      <c r="A65" s="17">
        <v>7</v>
      </c>
      <c r="B65" s="12" t="s">
        <v>627</v>
      </c>
      <c r="C65" s="15">
        <v>2098.5</v>
      </c>
      <c r="D65" s="14">
        <v>50</v>
      </c>
      <c r="E65" s="11">
        <v>2</v>
      </c>
      <c r="F65" s="15">
        <v>9660268.2100000009</v>
      </c>
    </row>
    <row r="66" spans="1:6" ht="20.25" x14ac:dyDescent="0.3">
      <c r="A66" s="17">
        <v>8</v>
      </c>
      <c r="B66" s="12" t="s">
        <v>629</v>
      </c>
      <c r="C66" s="15">
        <v>10429.189999999999</v>
      </c>
      <c r="D66" s="14">
        <v>399</v>
      </c>
      <c r="E66" s="11">
        <v>2</v>
      </c>
      <c r="F66" s="15">
        <v>31755521.479999997</v>
      </c>
    </row>
    <row r="67" spans="1:6" ht="20.25" x14ac:dyDescent="0.3">
      <c r="A67" s="17">
        <v>9</v>
      </c>
      <c r="B67" s="12" t="s">
        <v>630</v>
      </c>
      <c r="C67" s="15">
        <v>6611.2</v>
      </c>
      <c r="D67" s="14">
        <v>436</v>
      </c>
      <c r="E67" s="11">
        <v>3</v>
      </c>
      <c r="F67" s="15">
        <v>33450033.850000001</v>
      </c>
    </row>
    <row r="68" spans="1:6" ht="20.25" x14ac:dyDescent="0.3">
      <c r="A68" s="17">
        <v>10</v>
      </c>
      <c r="B68" s="12" t="s">
        <v>634</v>
      </c>
      <c r="C68" s="15">
        <v>706.3</v>
      </c>
      <c r="D68" s="14">
        <v>42</v>
      </c>
      <c r="E68" s="11">
        <v>1</v>
      </c>
      <c r="F68" s="15">
        <v>7540538.9000000004</v>
      </c>
    </row>
    <row r="69" spans="1:6" ht="20.25" x14ac:dyDescent="0.3">
      <c r="A69" s="17">
        <v>11</v>
      </c>
      <c r="B69" s="12" t="s">
        <v>632</v>
      </c>
      <c r="C69" s="15">
        <v>686</v>
      </c>
      <c r="D69" s="14">
        <v>42</v>
      </c>
      <c r="E69" s="11">
        <v>1</v>
      </c>
      <c r="F69" s="15">
        <v>9114658.1800000016</v>
      </c>
    </row>
    <row r="70" spans="1:6" ht="20.25" x14ac:dyDescent="0.3">
      <c r="A70" s="17">
        <v>12</v>
      </c>
      <c r="B70" s="12" t="s">
        <v>668</v>
      </c>
      <c r="C70" s="15">
        <v>956.2</v>
      </c>
      <c r="D70" s="14">
        <v>47</v>
      </c>
      <c r="E70" s="11">
        <v>1</v>
      </c>
      <c r="F70" s="15">
        <v>13227679.42</v>
      </c>
    </row>
    <row r="71" spans="1:6" ht="20.25" x14ac:dyDescent="0.3">
      <c r="A71" s="17">
        <v>13</v>
      </c>
      <c r="B71" s="12" t="s">
        <v>633</v>
      </c>
      <c r="C71" s="15">
        <v>785.9</v>
      </c>
      <c r="D71" s="14">
        <v>37</v>
      </c>
      <c r="E71" s="11">
        <v>1</v>
      </c>
      <c r="F71" s="15">
        <v>8307287.3399999999</v>
      </c>
    </row>
    <row r="72" spans="1:6" ht="20.25" x14ac:dyDescent="0.3">
      <c r="A72" s="17">
        <v>14</v>
      </c>
      <c r="B72" s="12" t="s">
        <v>635</v>
      </c>
      <c r="C72" s="15">
        <v>12793.8</v>
      </c>
      <c r="D72" s="14">
        <v>432</v>
      </c>
      <c r="E72" s="11">
        <v>2</v>
      </c>
      <c r="F72" s="15">
        <v>41965438.079999998</v>
      </c>
    </row>
    <row r="73" spans="1:6" ht="20.25" x14ac:dyDescent="0.3">
      <c r="A73" s="17">
        <v>15</v>
      </c>
      <c r="B73" s="12" t="s">
        <v>636</v>
      </c>
      <c r="C73" s="15">
        <v>601</v>
      </c>
      <c r="D73" s="14">
        <v>15</v>
      </c>
      <c r="E73" s="11">
        <v>1</v>
      </c>
      <c r="F73" s="15">
        <v>8505321.6999999993</v>
      </c>
    </row>
    <row r="74" spans="1:6" ht="20.25" x14ac:dyDescent="0.3">
      <c r="A74" s="17">
        <v>16</v>
      </c>
      <c r="B74" s="12" t="s">
        <v>676</v>
      </c>
      <c r="C74" s="15">
        <v>711</v>
      </c>
      <c r="D74" s="14">
        <v>34</v>
      </c>
      <c r="E74" s="11">
        <v>1</v>
      </c>
      <c r="F74" s="15">
        <v>8440250.9400000013</v>
      </c>
    </row>
    <row r="75" spans="1:6" ht="20.25" x14ac:dyDescent="0.3">
      <c r="A75" s="17">
        <v>17</v>
      </c>
      <c r="B75" s="12" t="s">
        <v>639</v>
      </c>
      <c r="C75" s="15">
        <v>648.1</v>
      </c>
      <c r="D75" s="14">
        <v>29</v>
      </c>
      <c r="E75" s="11">
        <v>1</v>
      </c>
      <c r="F75" s="15">
        <v>7270971.0200000005</v>
      </c>
    </row>
    <row r="76" spans="1:6" ht="20.25" x14ac:dyDescent="0.3">
      <c r="A76" s="17">
        <v>18</v>
      </c>
      <c r="B76" s="12" t="s">
        <v>640</v>
      </c>
      <c r="C76" s="15">
        <v>14202.779999999999</v>
      </c>
      <c r="D76" s="14">
        <v>608</v>
      </c>
      <c r="E76" s="11">
        <v>4</v>
      </c>
      <c r="F76" s="15">
        <v>57606492.859999999</v>
      </c>
    </row>
    <row r="77" spans="1:6" ht="20.25" x14ac:dyDescent="0.3">
      <c r="A77" s="17">
        <v>19</v>
      </c>
      <c r="B77" s="12" t="s">
        <v>677</v>
      </c>
      <c r="C77" s="15">
        <v>375</v>
      </c>
      <c r="D77" s="14">
        <v>24</v>
      </c>
      <c r="E77" s="11">
        <v>1</v>
      </c>
      <c r="F77" s="15">
        <v>4189188.3</v>
      </c>
    </row>
    <row r="78" spans="1:6" ht="20.25" x14ac:dyDescent="0.3">
      <c r="A78" s="17">
        <v>20</v>
      </c>
      <c r="B78" s="12" t="s">
        <v>643</v>
      </c>
      <c r="C78" s="15">
        <v>1923.6</v>
      </c>
      <c r="D78" s="14">
        <v>27</v>
      </c>
      <c r="E78" s="11">
        <v>1</v>
      </c>
      <c r="F78" s="15">
        <v>12110562.539999999</v>
      </c>
    </row>
    <row r="79" spans="1:6" ht="20.25" x14ac:dyDescent="0.3">
      <c r="A79" s="17">
        <v>21</v>
      </c>
      <c r="B79" s="12" t="s">
        <v>645</v>
      </c>
      <c r="C79" s="15">
        <v>3525.4</v>
      </c>
      <c r="D79" s="14">
        <v>60</v>
      </c>
      <c r="E79" s="11">
        <v>1</v>
      </c>
      <c r="F79" s="15">
        <v>10424280.01</v>
      </c>
    </row>
    <row r="80" spans="1:6" ht="20.25" x14ac:dyDescent="0.3">
      <c r="A80" s="17">
        <v>22</v>
      </c>
      <c r="B80" s="12" t="s">
        <v>678</v>
      </c>
      <c r="C80" s="15">
        <v>993.8</v>
      </c>
      <c r="D80" s="14">
        <v>38</v>
      </c>
      <c r="E80" s="14">
        <v>1</v>
      </c>
      <c r="F80" s="15">
        <v>8860767.9800000004</v>
      </c>
    </row>
    <row r="81" spans="1:6" ht="20.25" x14ac:dyDescent="0.3">
      <c r="A81" s="17">
        <v>23</v>
      </c>
      <c r="B81" s="12" t="s">
        <v>646</v>
      </c>
      <c r="C81" s="15">
        <v>1194.5999999999999</v>
      </c>
      <c r="D81" s="14">
        <v>55</v>
      </c>
      <c r="E81" s="11">
        <v>2</v>
      </c>
      <c r="F81" s="15">
        <v>12274100.550000001</v>
      </c>
    </row>
    <row r="82" spans="1:6" ht="20.25" x14ac:dyDescent="0.3">
      <c r="A82" s="17">
        <v>24</v>
      </c>
      <c r="B82" s="12" t="s">
        <v>269</v>
      </c>
      <c r="C82" s="15">
        <v>1364.6999999999998</v>
      </c>
      <c r="D82" s="14">
        <v>56</v>
      </c>
      <c r="E82" s="11">
        <v>2</v>
      </c>
      <c r="F82" s="15">
        <v>10822302.309999999</v>
      </c>
    </row>
    <row r="83" spans="1:6" ht="20.25" x14ac:dyDescent="0.3">
      <c r="A83" s="17">
        <v>25</v>
      </c>
      <c r="B83" s="12" t="s">
        <v>655</v>
      </c>
      <c r="C83" s="15">
        <v>5777.35</v>
      </c>
      <c r="D83" s="14">
        <v>165</v>
      </c>
      <c r="E83" s="11">
        <v>1</v>
      </c>
      <c r="F83" s="15">
        <v>19409905.789999999</v>
      </c>
    </row>
    <row r="84" spans="1:6" ht="20.25" x14ac:dyDescent="0.3">
      <c r="A84" s="17">
        <v>26</v>
      </c>
      <c r="B84" s="12" t="s">
        <v>650</v>
      </c>
      <c r="C84" s="15">
        <v>6815.24</v>
      </c>
      <c r="D84" s="14">
        <v>308</v>
      </c>
      <c r="E84" s="11">
        <v>1</v>
      </c>
      <c r="F84" s="15">
        <v>22850118</v>
      </c>
    </row>
    <row r="85" spans="1:6" ht="20.25" x14ac:dyDescent="0.3">
      <c r="A85" s="17">
        <v>27</v>
      </c>
      <c r="B85" s="12" t="s">
        <v>651</v>
      </c>
      <c r="C85" s="15">
        <v>8273.59</v>
      </c>
      <c r="D85" s="14">
        <v>244</v>
      </c>
      <c r="E85" s="11">
        <v>1</v>
      </c>
      <c r="F85" s="15">
        <v>20904001.079999998</v>
      </c>
    </row>
    <row r="86" spans="1:6" ht="20.25" x14ac:dyDescent="0.3">
      <c r="A86" s="17">
        <v>28</v>
      </c>
      <c r="B86" s="12" t="s">
        <v>652</v>
      </c>
      <c r="C86" s="15">
        <v>4905.8</v>
      </c>
      <c r="D86" s="14">
        <v>281</v>
      </c>
      <c r="E86" s="11">
        <v>2</v>
      </c>
      <c r="F86" s="15">
        <v>33294803</v>
      </c>
    </row>
    <row r="87" spans="1:6" ht="20.25" x14ac:dyDescent="0.3">
      <c r="A87" s="17">
        <v>29</v>
      </c>
      <c r="B87" s="12" t="s">
        <v>658</v>
      </c>
      <c r="C87" s="15">
        <v>3282.5</v>
      </c>
      <c r="D87" s="14">
        <v>156</v>
      </c>
      <c r="E87" s="11">
        <v>1</v>
      </c>
      <c r="F87" s="15">
        <v>13374774.17</v>
      </c>
    </row>
    <row r="88" spans="1:6" ht="20.25" x14ac:dyDescent="0.3">
      <c r="A88" s="17">
        <v>30</v>
      </c>
      <c r="B88" s="12" t="s">
        <v>292</v>
      </c>
      <c r="C88" s="15">
        <v>16010.28</v>
      </c>
      <c r="D88" s="14">
        <v>498</v>
      </c>
      <c r="E88" s="11">
        <v>4</v>
      </c>
      <c r="F88" s="15">
        <v>50950786.43</v>
      </c>
    </row>
    <row r="89" spans="1:6" ht="20.25" x14ac:dyDescent="0.3">
      <c r="A89" s="17">
        <v>31</v>
      </c>
      <c r="B89" s="12" t="s">
        <v>659</v>
      </c>
      <c r="C89" s="15">
        <v>1123.2</v>
      </c>
      <c r="D89" s="14">
        <v>35</v>
      </c>
      <c r="E89" s="11">
        <v>1</v>
      </c>
      <c r="F89" s="15">
        <v>14582056.690000001</v>
      </c>
    </row>
    <row r="90" spans="1:6" ht="20.25" x14ac:dyDescent="0.3">
      <c r="A90" s="17">
        <v>32</v>
      </c>
      <c r="B90" s="12" t="s">
        <v>679</v>
      </c>
      <c r="C90" s="15">
        <v>717.7</v>
      </c>
      <c r="D90" s="14">
        <v>21</v>
      </c>
      <c r="E90" s="11">
        <v>1</v>
      </c>
      <c r="F90" s="15">
        <v>2009595.8399999999</v>
      </c>
    </row>
    <row r="91" spans="1:6" ht="20.25" x14ac:dyDescent="0.3">
      <c r="A91" s="17">
        <v>33</v>
      </c>
      <c r="B91" s="12" t="s">
        <v>673</v>
      </c>
      <c r="C91" s="15">
        <v>1082.8</v>
      </c>
      <c r="D91" s="14">
        <v>28</v>
      </c>
      <c r="E91" s="11">
        <v>2</v>
      </c>
      <c r="F91" s="15">
        <v>14449259.609999999</v>
      </c>
    </row>
    <row r="92" spans="1:6" ht="20.25" x14ac:dyDescent="0.3">
      <c r="A92" s="17">
        <v>34</v>
      </c>
      <c r="B92" s="12" t="s">
        <v>662</v>
      </c>
      <c r="C92" s="15">
        <v>4168.3999999999996</v>
      </c>
      <c r="D92" s="14">
        <v>133</v>
      </c>
      <c r="E92" s="11">
        <v>2</v>
      </c>
      <c r="F92" s="15">
        <v>21513820</v>
      </c>
    </row>
    <row r="93" spans="1:6" ht="20.25" x14ac:dyDescent="0.3">
      <c r="A93" s="17">
        <v>35</v>
      </c>
      <c r="B93" s="12" t="s">
        <v>666</v>
      </c>
      <c r="C93" s="15">
        <v>5142.6000000000004</v>
      </c>
      <c r="D93" s="14">
        <v>191</v>
      </c>
      <c r="E93" s="11">
        <v>1</v>
      </c>
      <c r="F93" s="15">
        <v>20962927.559999999</v>
      </c>
    </row>
    <row r="94" spans="1:6" ht="20.25" x14ac:dyDescent="0.3">
      <c r="A94" s="12" t="s">
        <v>607</v>
      </c>
      <c r="B94" s="12"/>
      <c r="C94" s="15">
        <f>SUM(C95:C140)</f>
        <v>392879.49999999994</v>
      </c>
      <c r="D94" s="14">
        <f t="shared" ref="D94:F94" si="0">SUM(D95:D140)</f>
        <v>15461</v>
      </c>
      <c r="E94" s="14">
        <f t="shared" si="0"/>
        <v>125</v>
      </c>
      <c r="F94" s="15">
        <f t="shared" si="0"/>
        <v>1428018445.0599999</v>
      </c>
    </row>
    <row r="95" spans="1:6" ht="20.25" x14ac:dyDescent="0.3">
      <c r="A95" s="17">
        <v>1</v>
      </c>
      <c r="B95" s="12" t="s">
        <v>113</v>
      </c>
      <c r="C95" s="15">
        <v>130996.80000000003</v>
      </c>
      <c r="D95" s="14">
        <v>5427</v>
      </c>
      <c r="E95" s="14">
        <v>29</v>
      </c>
      <c r="F95" s="15">
        <v>332509168.04000002</v>
      </c>
    </row>
    <row r="96" spans="1:6" ht="20.25" x14ac:dyDescent="0.3">
      <c r="A96" s="17">
        <v>2</v>
      </c>
      <c r="B96" s="12" t="s">
        <v>174</v>
      </c>
      <c r="C96" s="15">
        <v>12137.9</v>
      </c>
      <c r="D96" s="14">
        <v>575</v>
      </c>
      <c r="E96" s="14">
        <v>5</v>
      </c>
      <c r="F96" s="15">
        <v>60223102.890000001</v>
      </c>
    </row>
    <row r="97" spans="1:6" ht="20.25" x14ac:dyDescent="0.3">
      <c r="A97" s="17">
        <v>3</v>
      </c>
      <c r="B97" s="12" t="s">
        <v>157</v>
      </c>
      <c r="C97" s="15">
        <v>35653</v>
      </c>
      <c r="D97" s="14">
        <v>1269</v>
      </c>
      <c r="E97" s="14">
        <v>14</v>
      </c>
      <c r="F97" s="15">
        <v>192556074.03</v>
      </c>
    </row>
    <row r="98" spans="1:6" ht="20.25" x14ac:dyDescent="0.3">
      <c r="A98" s="17">
        <v>4</v>
      </c>
      <c r="B98" s="12" t="s">
        <v>553</v>
      </c>
      <c r="C98" s="15">
        <v>45741.21</v>
      </c>
      <c r="D98" s="14">
        <v>1752</v>
      </c>
      <c r="E98" s="14">
        <v>11</v>
      </c>
      <c r="F98" s="15">
        <v>154699036.60999998</v>
      </c>
    </row>
    <row r="99" spans="1:6" ht="20.25" x14ac:dyDescent="0.3">
      <c r="A99" s="17">
        <v>5</v>
      </c>
      <c r="B99" s="12" t="s">
        <v>625</v>
      </c>
      <c r="C99" s="15">
        <v>12572.9</v>
      </c>
      <c r="D99" s="14">
        <v>486</v>
      </c>
      <c r="E99" s="14">
        <v>1</v>
      </c>
      <c r="F99" s="15">
        <v>16653126</v>
      </c>
    </row>
    <row r="100" spans="1:6" ht="20.25" x14ac:dyDescent="0.3">
      <c r="A100" s="17">
        <v>6</v>
      </c>
      <c r="B100" s="12" t="s">
        <v>626</v>
      </c>
      <c r="C100" s="15">
        <v>42009.31</v>
      </c>
      <c r="D100" s="14">
        <v>1649</v>
      </c>
      <c r="E100" s="14">
        <v>7</v>
      </c>
      <c r="F100" s="15">
        <v>85146777.579999998</v>
      </c>
    </row>
    <row r="101" spans="1:6" ht="20.25" x14ac:dyDescent="0.3">
      <c r="A101" s="17">
        <v>7</v>
      </c>
      <c r="B101" s="12" t="s">
        <v>628</v>
      </c>
      <c r="C101" s="15">
        <v>1619.8</v>
      </c>
      <c r="D101" s="14">
        <v>57</v>
      </c>
      <c r="E101" s="14">
        <v>2</v>
      </c>
      <c r="F101" s="15">
        <v>31121773.539999999</v>
      </c>
    </row>
    <row r="102" spans="1:6" ht="20.25" x14ac:dyDescent="0.3">
      <c r="A102" s="17">
        <v>8</v>
      </c>
      <c r="B102" s="12" t="s">
        <v>627</v>
      </c>
      <c r="C102" s="15">
        <v>7511.5</v>
      </c>
      <c r="D102" s="14">
        <v>194</v>
      </c>
      <c r="E102" s="14">
        <v>1</v>
      </c>
      <c r="F102" s="15">
        <v>18432428.520000003</v>
      </c>
    </row>
    <row r="103" spans="1:6" ht="20.25" x14ac:dyDescent="0.3">
      <c r="A103" s="17">
        <v>9</v>
      </c>
      <c r="B103" s="12" t="s">
        <v>629</v>
      </c>
      <c r="C103" s="15">
        <v>4741.5599999999995</v>
      </c>
      <c r="D103" s="14">
        <v>171</v>
      </c>
      <c r="E103" s="14">
        <v>2</v>
      </c>
      <c r="F103" s="15">
        <v>19370983.699999999</v>
      </c>
    </row>
    <row r="104" spans="1:6" ht="20.25" x14ac:dyDescent="0.3">
      <c r="A104" s="17">
        <v>10</v>
      </c>
      <c r="B104" s="12" t="s">
        <v>680</v>
      </c>
      <c r="C104" s="15">
        <v>390.6</v>
      </c>
      <c r="D104" s="14">
        <v>30</v>
      </c>
      <c r="E104" s="14">
        <v>1</v>
      </c>
      <c r="F104" s="15">
        <v>4637304.5</v>
      </c>
    </row>
    <row r="105" spans="1:6" ht="20.25" x14ac:dyDescent="0.3">
      <c r="A105" s="17">
        <v>11</v>
      </c>
      <c r="B105" s="12" t="s">
        <v>681</v>
      </c>
      <c r="C105" s="15">
        <v>561.9</v>
      </c>
      <c r="D105" s="14">
        <v>31</v>
      </c>
      <c r="E105" s="14">
        <v>1</v>
      </c>
      <c r="F105" s="15">
        <v>7235870.7000000002</v>
      </c>
    </row>
    <row r="106" spans="1:6" ht="20.25" x14ac:dyDescent="0.3">
      <c r="A106" s="17">
        <v>12</v>
      </c>
      <c r="B106" s="12" t="s">
        <v>630</v>
      </c>
      <c r="C106" s="15">
        <v>13173.8</v>
      </c>
      <c r="D106" s="14">
        <v>581</v>
      </c>
      <c r="E106" s="14">
        <v>3</v>
      </c>
      <c r="F106" s="15">
        <v>57437679.219999999</v>
      </c>
    </row>
    <row r="107" spans="1:6" ht="20.25" x14ac:dyDescent="0.3">
      <c r="A107" s="17">
        <v>13</v>
      </c>
      <c r="B107" s="12" t="s">
        <v>634</v>
      </c>
      <c r="C107" s="15">
        <v>374.4</v>
      </c>
      <c r="D107" s="14">
        <v>8</v>
      </c>
      <c r="E107" s="14">
        <v>1</v>
      </c>
      <c r="F107" s="15">
        <v>6652275.6299999999</v>
      </c>
    </row>
    <row r="108" spans="1:6" ht="20.25" x14ac:dyDescent="0.3">
      <c r="A108" s="17">
        <v>14</v>
      </c>
      <c r="B108" s="12" t="s">
        <v>667</v>
      </c>
      <c r="C108" s="15">
        <v>931.4</v>
      </c>
      <c r="D108" s="14">
        <v>57</v>
      </c>
      <c r="E108" s="14">
        <v>1</v>
      </c>
      <c r="F108" s="15">
        <v>11298113.899999999</v>
      </c>
    </row>
    <row r="109" spans="1:6" ht="20.25" x14ac:dyDescent="0.3">
      <c r="A109" s="17">
        <v>15</v>
      </c>
      <c r="B109" s="12" t="s">
        <v>635</v>
      </c>
      <c r="C109" s="15">
        <v>10366.200000000001</v>
      </c>
      <c r="D109" s="14">
        <v>241</v>
      </c>
      <c r="E109" s="14">
        <v>2</v>
      </c>
      <c r="F109" s="15">
        <v>30289101</v>
      </c>
    </row>
    <row r="110" spans="1:6" ht="20.25" x14ac:dyDescent="0.3">
      <c r="A110" s="17">
        <v>16</v>
      </c>
      <c r="B110" s="12" t="s">
        <v>637</v>
      </c>
      <c r="C110" s="15">
        <v>251.8</v>
      </c>
      <c r="D110" s="14">
        <v>8</v>
      </c>
      <c r="E110" s="14">
        <v>1</v>
      </c>
      <c r="F110" s="15">
        <v>6284201</v>
      </c>
    </row>
    <row r="111" spans="1:6" ht="20.25" x14ac:dyDescent="0.3">
      <c r="A111" s="17">
        <v>17</v>
      </c>
      <c r="B111" s="12" t="s">
        <v>682</v>
      </c>
      <c r="C111" s="15">
        <v>517.20000000000005</v>
      </c>
      <c r="D111" s="14">
        <v>20</v>
      </c>
      <c r="E111" s="14">
        <v>1</v>
      </c>
      <c r="F111" s="15">
        <v>8073708.3599999994</v>
      </c>
    </row>
    <row r="112" spans="1:6" ht="20.25" x14ac:dyDescent="0.3">
      <c r="A112" s="17">
        <v>18</v>
      </c>
      <c r="B112" s="12" t="s">
        <v>683</v>
      </c>
      <c r="C112" s="15">
        <v>521.6</v>
      </c>
      <c r="D112" s="14">
        <v>21</v>
      </c>
      <c r="E112" s="14">
        <v>1</v>
      </c>
      <c r="F112" s="15">
        <v>7616706</v>
      </c>
    </row>
    <row r="113" spans="1:6" ht="20.25" x14ac:dyDescent="0.3">
      <c r="A113" s="17">
        <v>19</v>
      </c>
      <c r="B113" s="12" t="s">
        <v>639</v>
      </c>
      <c r="C113" s="15">
        <v>720</v>
      </c>
      <c r="D113" s="14">
        <v>20</v>
      </c>
      <c r="E113" s="14">
        <v>1</v>
      </c>
      <c r="F113" s="15">
        <v>7054362.0999999996</v>
      </c>
    </row>
    <row r="114" spans="1:6" ht="20.25" x14ac:dyDescent="0.3">
      <c r="A114" s="17">
        <v>20</v>
      </c>
      <c r="B114" s="12" t="s">
        <v>640</v>
      </c>
      <c r="C114" s="15">
        <v>11885.55</v>
      </c>
      <c r="D114" s="14">
        <v>479</v>
      </c>
      <c r="E114" s="14">
        <v>5</v>
      </c>
      <c r="F114" s="15">
        <v>47634648.980000004</v>
      </c>
    </row>
    <row r="115" spans="1:6" ht="20.25" x14ac:dyDescent="0.3">
      <c r="A115" s="17">
        <v>21</v>
      </c>
      <c r="B115" s="12" t="s">
        <v>677</v>
      </c>
      <c r="C115" s="15">
        <v>371.1</v>
      </c>
      <c r="D115" s="14">
        <v>19</v>
      </c>
      <c r="E115" s="14">
        <v>1</v>
      </c>
      <c r="F115" s="15">
        <v>4189188.3</v>
      </c>
    </row>
    <row r="116" spans="1:6" ht="20.25" x14ac:dyDescent="0.3">
      <c r="A116" s="17">
        <v>22</v>
      </c>
      <c r="B116" s="12" t="s">
        <v>684</v>
      </c>
      <c r="C116" s="15">
        <v>453.4</v>
      </c>
      <c r="D116" s="14">
        <v>21</v>
      </c>
      <c r="E116" s="14">
        <v>1</v>
      </c>
      <c r="F116" s="15">
        <v>7580542</v>
      </c>
    </row>
    <row r="117" spans="1:6" ht="20.25" x14ac:dyDescent="0.3">
      <c r="A117" s="17">
        <v>23</v>
      </c>
      <c r="B117" s="12" t="s">
        <v>643</v>
      </c>
      <c r="C117" s="15">
        <v>380.2</v>
      </c>
      <c r="D117" s="14">
        <v>8</v>
      </c>
      <c r="E117" s="14">
        <v>1</v>
      </c>
      <c r="F117" s="15">
        <v>4570023.5999999996</v>
      </c>
    </row>
    <row r="118" spans="1:6" ht="20.25" x14ac:dyDescent="0.3">
      <c r="A118" s="17">
        <v>24</v>
      </c>
      <c r="B118" s="12" t="s">
        <v>644</v>
      </c>
      <c r="C118" s="15">
        <v>1072</v>
      </c>
      <c r="D118" s="14">
        <v>18</v>
      </c>
      <c r="E118" s="14">
        <v>1</v>
      </c>
      <c r="F118" s="15">
        <v>11209252.33</v>
      </c>
    </row>
    <row r="119" spans="1:6" ht="20.25" x14ac:dyDescent="0.3">
      <c r="A119" s="17">
        <v>25</v>
      </c>
      <c r="B119" s="12" t="s">
        <v>645</v>
      </c>
      <c r="C119" s="15">
        <v>1021.9</v>
      </c>
      <c r="D119" s="14">
        <v>18</v>
      </c>
      <c r="E119" s="14">
        <v>1</v>
      </c>
      <c r="F119" s="15">
        <v>11450448.02</v>
      </c>
    </row>
    <row r="120" spans="1:6" ht="20.25" x14ac:dyDescent="0.3">
      <c r="A120" s="17">
        <v>26</v>
      </c>
      <c r="B120" s="12" t="s">
        <v>647</v>
      </c>
      <c r="C120" s="15">
        <v>311</v>
      </c>
      <c r="D120" s="14">
        <v>14</v>
      </c>
      <c r="E120" s="14">
        <v>1</v>
      </c>
      <c r="F120" s="15">
        <v>5386458</v>
      </c>
    </row>
    <row r="121" spans="1:6" ht="20.25" x14ac:dyDescent="0.3">
      <c r="A121" s="17">
        <v>27</v>
      </c>
      <c r="B121" s="12" t="s">
        <v>685</v>
      </c>
      <c r="C121" s="15">
        <v>406.3</v>
      </c>
      <c r="D121" s="14">
        <v>15</v>
      </c>
      <c r="E121" s="14">
        <v>1</v>
      </c>
      <c r="F121" s="15">
        <v>5014331.45</v>
      </c>
    </row>
    <row r="122" spans="1:6" ht="20.25" x14ac:dyDescent="0.3">
      <c r="A122" s="17">
        <v>28</v>
      </c>
      <c r="B122" s="12" t="s">
        <v>686</v>
      </c>
      <c r="C122" s="15">
        <v>895</v>
      </c>
      <c r="D122" s="14">
        <v>47</v>
      </c>
      <c r="E122" s="14">
        <v>1</v>
      </c>
      <c r="F122" s="15">
        <v>10460276.239999998</v>
      </c>
    </row>
    <row r="123" spans="1:6" ht="20.25" x14ac:dyDescent="0.3">
      <c r="A123" s="17">
        <v>29</v>
      </c>
      <c r="B123" s="12" t="s">
        <v>648</v>
      </c>
      <c r="C123" s="15">
        <v>323</v>
      </c>
      <c r="D123" s="14">
        <v>9</v>
      </c>
      <c r="E123" s="14">
        <v>1</v>
      </c>
      <c r="F123" s="15">
        <v>5781464.9199999999</v>
      </c>
    </row>
    <row r="124" spans="1:6" ht="20.25" x14ac:dyDescent="0.3">
      <c r="A124" s="17">
        <v>30</v>
      </c>
      <c r="B124" s="12" t="s">
        <v>269</v>
      </c>
      <c r="C124" s="15">
        <v>5216.63</v>
      </c>
      <c r="D124" s="14">
        <v>126</v>
      </c>
      <c r="E124" s="14">
        <v>1</v>
      </c>
      <c r="F124" s="15">
        <v>14453477.609999999</v>
      </c>
    </row>
    <row r="125" spans="1:6" ht="20.25" x14ac:dyDescent="0.3">
      <c r="A125" s="17">
        <v>31</v>
      </c>
      <c r="B125" s="12" t="s">
        <v>649</v>
      </c>
      <c r="C125" s="15">
        <v>859.8</v>
      </c>
      <c r="D125" s="14">
        <v>47</v>
      </c>
      <c r="E125" s="14">
        <v>1</v>
      </c>
      <c r="F125" s="15">
        <v>7720511.1999999993</v>
      </c>
    </row>
    <row r="126" spans="1:6" ht="20.25" x14ac:dyDescent="0.3">
      <c r="A126" s="17">
        <v>32</v>
      </c>
      <c r="B126" s="12" t="s">
        <v>650</v>
      </c>
      <c r="C126" s="15">
        <v>2846.1000000000004</v>
      </c>
      <c r="D126" s="14">
        <v>167</v>
      </c>
      <c r="E126" s="14">
        <v>4</v>
      </c>
      <c r="F126" s="15">
        <v>34986842.759999998</v>
      </c>
    </row>
    <row r="127" spans="1:6" ht="20.25" x14ac:dyDescent="0.3">
      <c r="A127" s="17">
        <v>33</v>
      </c>
      <c r="B127" s="12" t="s">
        <v>651</v>
      </c>
      <c r="C127" s="15">
        <v>5894.85</v>
      </c>
      <c r="D127" s="14">
        <v>255</v>
      </c>
      <c r="E127" s="14">
        <v>1</v>
      </c>
      <c r="F127" s="15">
        <v>19765352.07</v>
      </c>
    </row>
    <row r="128" spans="1:6" ht="20.25" x14ac:dyDescent="0.3">
      <c r="A128" s="17">
        <v>34</v>
      </c>
      <c r="B128" s="12" t="s">
        <v>652</v>
      </c>
      <c r="C128" s="15">
        <v>5448.7</v>
      </c>
      <c r="D128" s="14">
        <v>247</v>
      </c>
      <c r="E128" s="14">
        <v>1</v>
      </c>
      <c r="F128" s="15">
        <v>21123655</v>
      </c>
    </row>
    <row r="129" spans="1:6" ht="20.25" x14ac:dyDescent="0.3">
      <c r="A129" s="17">
        <v>35</v>
      </c>
      <c r="B129" s="12" t="s">
        <v>654</v>
      </c>
      <c r="C129" s="15">
        <v>734.2</v>
      </c>
      <c r="D129" s="14">
        <v>37</v>
      </c>
      <c r="E129" s="14">
        <v>1</v>
      </c>
      <c r="F129" s="15">
        <v>7220002.5700000003</v>
      </c>
    </row>
    <row r="130" spans="1:6" ht="20.25" x14ac:dyDescent="0.3">
      <c r="A130" s="17">
        <v>36</v>
      </c>
      <c r="B130" s="12" t="s">
        <v>657</v>
      </c>
      <c r="C130" s="15">
        <v>960.1</v>
      </c>
      <c r="D130" s="14">
        <v>40</v>
      </c>
      <c r="E130" s="14">
        <v>1</v>
      </c>
      <c r="F130" s="15">
        <v>12022272.17</v>
      </c>
    </row>
    <row r="131" spans="1:6" ht="20.25" x14ac:dyDescent="0.3">
      <c r="A131" s="17">
        <v>37</v>
      </c>
      <c r="B131" s="12" t="s">
        <v>292</v>
      </c>
      <c r="C131" s="15">
        <v>18016.48</v>
      </c>
      <c r="D131" s="14">
        <v>526</v>
      </c>
      <c r="E131" s="14">
        <v>5</v>
      </c>
      <c r="F131" s="15">
        <v>59393218.039999999</v>
      </c>
    </row>
    <row r="132" spans="1:6" ht="20.25" x14ac:dyDescent="0.3">
      <c r="A132" s="17">
        <v>38</v>
      </c>
      <c r="B132" s="12" t="s">
        <v>659</v>
      </c>
      <c r="C132" s="15">
        <v>3582.1</v>
      </c>
      <c r="D132" s="14">
        <v>358</v>
      </c>
      <c r="E132" s="14">
        <v>1</v>
      </c>
      <c r="F132" s="15">
        <v>2616115.09</v>
      </c>
    </row>
    <row r="133" spans="1:6" ht="20.25" x14ac:dyDescent="0.3">
      <c r="A133" s="17">
        <v>39</v>
      </c>
      <c r="B133" s="12" t="s">
        <v>660</v>
      </c>
      <c r="C133" s="15">
        <v>1855.4099999999999</v>
      </c>
      <c r="D133" s="14">
        <v>44</v>
      </c>
      <c r="E133" s="14">
        <v>3</v>
      </c>
      <c r="F133" s="15">
        <v>15293606.450000001</v>
      </c>
    </row>
    <row r="134" spans="1:6" ht="20.25" x14ac:dyDescent="0.3">
      <c r="A134" s="17">
        <v>40</v>
      </c>
      <c r="B134" s="12" t="s">
        <v>687</v>
      </c>
      <c r="C134" s="15">
        <v>700.4</v>
      </c>
      <c r="D134" s="14">
        <v>36</v>
      </c>
      <c r="E134" s="14">
        <v>1</v>
      </c>
      <c r="F134" s="15">
        <v>7489760.9000000004</v>
      </c>
    </row>
    <row r="135" spans="1:6" ht="20.25" x14ac:dyDescent="0.3">
      <c r="A135" s="17">
        <v>41</v>
      </c>
      <c r="B135" s="12" t="s">
        <v>661</v>
      </c>
      <c r="C135" s="15">
        <v>563</v>
      </c>
      <c r="D135" s="14">
        <v>26</v>
      </c>
      <c r="E135" s="14">
        <v>1</v>
      </c>
      <c r="F135" s="15">
        <v>8378376.5999999996</v>
      </c>
    </row>
    <row r="136" spans="1:6" ht="20.25" x14ac:dyDescent="0.3">
      <c r="A136" s="17">
        <v>42</v>
      </c>
      <c r="B136" s="12" t="s">
        <v>674</v>
      </c>
      <c r="C136" s="15">
        <v>402.9</v>
      </c>
      <c r="D136" s="14">
        <v>36</v>
      </c>
      <c r="E136" s="14">
        <v>1</v>
      </c>
      <c r="F136" s="15">
        <v>4441177.17</v>
      </c>
    </row>
    <row r="137" spans="1:6" ht="20.25" x14ac:dyDescent="0.3">
      <c r="A137" s="17">
        <v>43</v>
      </c>
      <c r="B137" s="12" t="s">
        <v>665</v>
      </c>
      <c r="C137" s="15">
        <v>432.7</v>
      </c>
      <c r="D137" s="14">
        <v>21</v>
      </c>
      <c r="E137" s="14">
        <v>1</v>
      </c>
      <c r="F137" s="15">
        <v>4595412.62</v>
      </c>
    </row>
    <row r="138" spans="1:6" ht="20.25" x14ac:dyDescent="0.3">
      <c r="A138" s="17">
        <v>44</v>
      </c>
      <c r="B138" s="12" t="s">
        <v>664</v>
      </c>
      <c r="C138" s="15">
        <v>1107</v>
      </c>
      <c r="D138" s="14">
        <v>60</v>
      </c>
      <c r="E138" s="14">
        <v>1</v>
      </c>
      <c r="F138" s="15">
        <v>7553233.4500000002</v>
      </c>
    </row>
    <row r="139" spans="1:6" ht="20.25" x14ac:dyDescent="0.3">
      <c r="A139" s="17">
        <v>45</v>
      </c>
      <c r="B139" s="12" t="s">
        <v>663</v>
      </c>
      <c r="C139" s="15">
        <v>813.7</v>
      </c>
      <c r="D139" s="14">
        <v>26</v>
      </c>
      <c r="E139" s="14">
        <v>1</v>
      </c>
      <c r="F139" s="15">
        <v>9774772.6999999993</v>
      </c>
    </row>
    <row r="140" spans="1:6" ht="20.25" x14ac:dyDescent="0.3">
      <c r="A140" s="17">
        <v>46</v>
      </c>
      <c r="B140" s="12" t="s">
        <v>666</v>
      </c>
      <c r="C140" s="15">
        <v>5533.1</v>
      </c>
      <c r="D140" s="14">
        <v>164</v>
      </c>
      <c r="E140" s="14">
        <v>1</v>
      </c>
      <c r="F140" s="15">
        <v>20622231.5</v>
      </c>
    </row>
  </sheetData>
  <mergeCells count="9">
    <mergeCell ref="C1:F1"/>
    <mergeCell ref="C2:F2"/>
    <mergeCell ref="A3:F4"/>
    <mergeCell ref="A5:A8"/>
    <mergeCell ref="B5:B8"/>
    <mergeCell ref="C5:C7"/>
    <mergeCell ref="D5:D7"/>
    <mergeCell ref="E5:E7"/>
    <mergeCell ref="F5:F7"/>
  </mergeCells>
  <pageMargins left="0.23622047244094491" right="0.23622047244094491" top="0.74803149606299213" bottom="0.35433070866141736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Реестр</vt:lpstr>
      <vt:lpstr>Лист2</vt:lpstr>
      <vt:lpstr>Перечень</vt:lpstr>
      <vt:lpstr>РО</vt:lpstr>
      <vt:lpstr>Плановое обеспечение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Николаевна Базжина</dc:creator>
  <cp:lastModifiedBy>Ольга Александровна Базжина</cp:lastModifiedBy>
  <cp:lastPrinted>2025-04-07T07:07:48Z</cp:lastPrinted>
  <dcterms:created xsi:type="dcterms:W3CDTF">2025-03-11T09:34:19Z</dcterms:created>
  <dcterms:modified xsi:type="dcterms:W3CDTF">2025-04-14T11:48:38Z</dcterms:modified>
</cp:coreProperties>
</file>