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C:\Users\Базжина\Desktop\2017-2019 годы8\2020 ГОД\new\"/>
    </mc:Choice>
  </mc:AlternateContent>
  <xr:revisionPtr revIDLastSave="0" documentId="13_ncr:1_{BA51BB77-7E94-4431-BEDF-C915AE40B722}" xr6:coauthVersionLast="47" xr6:coauthVersionMax="47" xr10:uidLastSave="{00000000-0000-0000-0000-000000000000}"/>
  <bookViews>
    <workbookView xWindow="-120" yWindow="-120" windowWidth="29040" windowHeight="15840" tabRatio="691" activeTab="1" xr2:uid="{00000000-000D-0000-FFFF-FFFF00000000}"/>
  </bookViews>
  <sheets>
    <sheet name="Реестр_бонусы" sheetId="8" r:id="rId1"/>
    <sheet name="Перечень_бонусы" sheetId="13" r:id="rId2"/>
    <sheet name="Планируемые показат_бонусы" sheetId="10" r:id="rId3"/>
  </sheets>
  <definedNames>
    <definedName name="_xlnm._FilterDatabase" localSheetId="1" hidden="1">Перечень_бонусы!$A$97:$T$256</definedName>
    <definedName name="_xlnm._FilterDatabase" localSheetId="0" hidden="1">Реестр_бонусы!$A$14:$AN$255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7" i="10" l="1"/>
  <c r="D47" i="10"/>
  <c r="C47" i="10"/>
  <c r="F47" i="10"/>
  <c r="O83" i="13"/>
  <c r="Q256" i="13" l="1"/>
  <c r="P255" i="13"/>
  <c r="P257" i="13"/>
  <c r="L256" i="13"/>
  <c r="J256" i="13"/>
  <c r="K256" i="13"/>
  <c r="I256" i="13"/>
  <c r="P256" i="13" s="1"/>
  <c r="B257" i="13"/>
  <c r="AE256" i="8" l="1"/>
  <c r="F256" i="8" s="1"/>
  <c r="F255" i="8" s="1"/>
  <c r="G255" i="8"/>
  <c r="H255" i="8"/>
  <c r="I255" i="8"/>
  <c r="J255" i="8"/>
  <c r="K255" i="8"/>
  <c r="L255" i="8"/>
  <c r="M255" i="8"/>
  <c r="N255" i="8"/>
  <c r="O255" i="8"/>
  <c r="P255" i="8"/>
  <c r="Q255" i="8"/>
  <c r="R255" i="8"/>
  <c r="S255" i="8"/>
  <c r="T255" i="8"/>
  <c r="U255" i="8"/>
  <c r="V255" i="8"/>
  <c r="W255" i="8"/>
  <c r="X255" i="8"/>
  <c r="Y255" i="8"/>
  <c r="Z255" i="8"/>
  <c r="AA255" i="8"/>
  <c r="AB255" i="8"/>
  <c r="AC255" i="8"/>
  <c r="AD255" i="8"/>
  <c r="AE255" i="8"/>
  <c r="AF255" i="8"/>
  <c r="AG255" i="8"/>
  <c r="E255" i="8"/>
  <c r="B256" i="8"/>
  <c r="P98" i="8" l="1"/>
  <c r="AE126" i="8"/>
  <c r="O15" i="13" l="1"/>
  <c r="Q170" i="13" l="1"/>
  <c r="Q97" i="13"/>
  <c r="AE89" i="8"/>
  <c r="AE84" i="8"/>
  <c r="G223" i="8"/>
  <c r="H223" i="8"/>
  <c r="I223" i="8"/>
  <c r="J223" i="8"/>
  <c r="K223" i="8"/>
  <c r="L223" i="8"/>
  <c r="M223" i="8"/>
  <c r="N223" i="8"/>
  <c r="O223" i="8"/>
  <c r="P223" i="8"/>
  <c r="Q223" i="8"/>
  <c r="R223" i="8"/>
  <c r="S223" i="8"/>
  <c r="T223" i="8"/>
  <c r="U223" i="8"/>
  <c r="V223" i="8"/>
  <c r="W223" i="8"/>
  <c r="X223" i="8"/>
  <c r="Y223" i="8"/>
  <c r="Z223" i="8"/>
  <c r="AA223" i="8"/>
  <c r="AB223" i="8"/>
  <c r="AC223" i="8"/>
  <c r="AD223" i="8"/>
  <c r="AF223" i="8"/>
  <c r="AG223" i="8"/>
  <c r="P102" i="8" l="1"/>
  <c r="J170" i="13" l="1"/>
  <c r="K170" i="13"/>
  <c r="L170" i="13"/>
  <c r="I170" i="13"/>
  <c r="P186" i="13"/>
  <c r="B186" i="13"/>
  <c r="J97" i="13"/>
  <c r="K97" i="13"/>
  <c r="L97" i="13"/>
  <c r="I97" i="13"/>
  <c r="P104" i="13"/>
  <c r="B101" i="13" l="1"/>
  <c r="B102" i="13"/>
  <c r="B103" i="13"/>
  <c r="B104" i="13"/>
  <c r="AE224" i="8" l="1"/>
  <c r="AE223" i="8" s="1"/>
  <c r="AE103" i="8"/>
  <c r="F103" i="8" s="1"/>
  <c r="G96" i="8"/>
  <c r="H96" i="8"/>
  <c r="I96" i="8"/>
  <c r="J96" i="8"/>
  <c r="K96" i="8"/>
  <c r="L96" i="8"/>
  <c r="M96" i="8"/>
  <c r="N96" i="8"/>
  <c r="O96" i="8"/>
  <c r="P96" i="8"/>
  <c r="Q96" i="8"/>
  <c r="R96" i="8"/>
  <c r="S96" i="8"/>
  <c r="T96" i="8"/>
  <c r="U96" i="8"/>
  <c r="V96" i="8"/>
  <c r="W96" i="8"/>
  <c r="X96" i="8"/>
  <c r="Y96" i="8"/>
  <c r="Z96" i="8"/>
  <c r="AA96" i="8"/>
  <c r="AB96" i="8"/>
  <c r="AC96" i="8"/>
  <c r="AD96" i="8"/>
  <c r="AF96" i="8"/>
  <c r="AG96" i="8"/>
  <c r="B103" i="8"/>
  <c r="G169" i="8"/>
  <c r="H169" i="8"/>
  <c r="I169" i="8"/>
  <c r="J169" i="8"/>
  <c r="K169" i="8"/>
  <c r="L169" i="8"/>
  <c r="M169" i="8"/>
  <c r="N169" i="8"/>
  <c r="O169" i="8"/>
  <c r="P169" i="8"/>
  <c r="Q169" i="8"/>
  <c r="R169" i="8"/>
  <c r="S169" i="8"/>
  <c r="T169" i="8"/>
  <c r="U169" i="8"/>
  <c r="V169" i="8"/>
  <c r="W169" i="8"/>
  <c r="X169" i="8"/>
  <c r="Y169" i="8"/>
  <c r="Z169" i="8"/>
  <c r="AA169" i="8"/>
  <c r="AB169" i="8"/>
  <c r="AC169" i="8"/>
  <c r="AD169" i="8"/>
  <c r="AF169" i="8"/>
  <c r="AG169" i="8"/>
  <c r="AE185" i="8"/>
  <c r="F185" i="8" s="1"/>
  <c r="B185" i="8"/>
  <c r="AE220" i="8" l="1"/>
  <c r="AE154" i="8"/>
  <c r="AE152" i="8"/>
  <c r="AE151" i="8"/>
  <c r="AE133" i="8"/>
  <c r="AE144" i="8"/>
  <c r="AE143" i="8"/>
  <c r="D13" i="10"/>
  <c r="C13" i="10"/>
  <c r="F40" i="10"/>
  <c r="F13" i="10" s="1"/>
  <c r="Q207" i="13"/>
  <c r="J207" i="13"/>
  <c r="K207" i="13"/>
  <c r="L207" i="13"/>
  <c r="I207" i="13"/>
  <c r="P209" i="13"/>
  <c r="B255" i="13"/>
  <c r="B253" i="13"/>
  <c r="B251" i="13"/>
  <c r="B249" i="13"/>
  <c r="B247" i="13"/>
  <c r="B245" i="13"/>
  <c r="B244" i="13"/>
  <c r="B242" i="13"/>
  <c r="B240" i="13"/>
  <c r="B238" i="13"/>
  <c r="B236" i="13"/>
  <c r="B234" i="13"/>
  <c r="B232" i="13"/>
  <c r="B230" i="13"/>
  <c r="B229" i="13"/>
  <c r="B228" i="13"/>
  <c r="B227" i="13"/>
  <c r="B225" i="13"/>
  <c r="B223" i="13"/>
  <c r="B221" i="13"/>
  <c r="B219" i="13"/>
  <c r="B218" i="13"/>
  <c r="B217" i="13"/>
  <c r="B215" i="13"/>
  <c r="B214" i="13"/>
  <c r="B212" i="13"/>
  <c r="B211" i="13"/>
  <c r="B209" i="13"/>
  <c r="B208" i="13"/>
  <c r="B206" i="13"/>
  <c r="B205" i="13"/>
  <c r="B204" i="13"/>
  <c r="B203" i="13"/>
  <c r="B201" i="13"/>
  <c r="B199" i="13"/>
  <c r="B198" i="13"/>
  <c r="B196" i="13"/>
  <c r="B195" i="13"/>
  <c r="B193" i="13"/>
  <c r="B192" i="13"/>
  <c r="B191" i="13"/>
  <c r="B190" i="13"/>
  <c r="B189" i="13"/>
  <c r="B188" i="13"/>
  <c r="B185" i="13"/>
  <c r="B184" i="13"/>
  <c r="B183" i="13"/>
  <c r="B182" i="13"/>
  <c r="B181" i="13"/>
  <c r="B180" i="13"/>
  <c r="B179" i="13"/>
  <c r="B178" i="13"/>
  <c r="B177" i="13"/>
  <c r="B176" i="13"/>
  <c r="B175" i="13"/>
  <c r="B174" i="13"/>
  <c r="B173" i="13"/>
  <c r="B172" i="13"/>
  <c r="B171" i="13"/>
  <c r="B169" i="13"/>
  <c r="B168" i="13"/>
  <c r="B167" i="13"/>
  <c r="B166" i="13"/>
  <c r="B165" i="13"/>
  <c r="B164" i="13"/>
  <c r="B163" i="13"/>
  <c r="B162" i="13"/>
  <c r="B161" i="13"/>
  <c r="B160" i="13"/>
  <c r="B159" i="13"/>
  <c r="B158" i="13"/>
  <c r="B157" i="13"/>
  <c r="B156" i="13"/>
  <c r="B155" i="13"/>
  <c r="B154" i="13"/>
  <c r="B153" i="13"/>
  <c r="B152" i="13"/>
  <c r="B151" i="13"/>
  <c r="B150" i="13"/>
  <c r="B149" i="13"/>
  <c r="B148" i="13"/>
  <c r="B147" i="13"/>
  <c r="B146" i="13"/>
  <c r="B145" i="13"/>
  <c r="B144" i="13"/>
  <c r="B143" i="13"/>
  <c r="B142" i="13"/>
  <c r="B140" i="13"/>
  <c r="B139" i="13"/>
  <c r="B138" i="13"/>
  <c r="B137" i="13"/>
  <c r="B135" i="13"/>
  <c r="B134" i="13"/>
  <c r="B133" i="13"/>
  <c r="B132" i="13"/>
  <c r="B131" i="13"/>
  <c r="B130" i="13"/>
  <c r="B129" i="13"/>
  <c r="B127" i="13"/>
  <c r="B126" i="13"/>
  <c r="B125" i="13"/>
  <c r="B124" i="13"/>
  <c r="B123" i="13"/>
  <c r="B122" i="13"/>
  <c r="B121" i="13"/>
  <c r="B120" i="13"/>
  <c r="B119" i="13"/>
  <c r="B118" i="13"/>
  <c r="B117" i="13"/>
  <c r="B116" i="13"/>
  <c r="B115" i="13"/>
  <c r="B114" i="13"/>
  <c r="B113" i="13"/>
  <c r="B112" i="13"/>
  <c r="B110" i="13"/>
  <c r="B109" i="13"/>
  <c r="B108" i="13"/>
  <c r="B106" i="13"/>
  <c r="B100" i="13"/>
  <c r="B99" i="13"/>
  <c r="B98" i="13"/>
  <c r="J111" i="13"/>
  <c r="K111" i="13"/>
  <c r="L111" i="13"/>
  <c r="I111" i="13"/>
  <c r="Q111" i="13"/>
  <c r="P127" i="13"/>
  <c r="G110" i="8"/>
  <c r="H110" i="8"/>
  <c r="I110" i="8"/>
  <c r="J110" i="8"/>
  <c r="K110" i="8"/>
  <c r="L110" i="8"/>
  <c r="M110" i="8"/>
  <c r="N110" i="8"/>
  <c r="O110" i="8"/>
  <c r="P110" i="8"/>
  <c r="Q110" i="8"/>
  <c r="R110" i="8"/>
  <c r="S110" i="8"/>
  <c r="T110" i="8"/>
  <c r="U110" i="8"/>
  <c r="V110" i="8"/>
  <c r="W110" i="8"/>
  <c r="X110" i="8"/>
  <c r="Y110" i="8"/>
  <c r="Z110" i="8"/>
  <c r="AA110" i="8"/>
  <c r="AB110" i="8"/>
  <c r="AC110" i="8"/>
  <c r="AD110" i="8"/>
  <c r="AF110" i="8"/>
  <c r="AG110" i="8"/>
  <c r="E110" i="8"/>
  <c r="AE206" i="8" l="1"/>
  <c r="G206" i="8"/>
  <c r="H206" i="8"/>
  <c r="I206" i="8"/>
  <c r="J206" i="8"/>
  <c r="K206" i="8"/>
  <c r="L206" i="8"/>
  <c r="M206" i="8"/>
  <c r="N206" i="8"/>
  <c r="O206" i="8"/>
  <c r="P206" i="8"/>
  <c r="Q206" i="8"/>
  <c r="R206" i="8"/>
  <c r="S206" i="8"/>
  <c r="T206" i="8"/>
  <c r="U206" i="8"/>
  <c r="V206" i="8"/>
  <c r="W206" i="8"/>
  <c r="X206" i="8"/>
  <c r="Y206" i="8"/>
  <c r="Z206" i="8"/>
  <c r="AA206" i="8"/>
  <c r="AB206" i="8"/>
  <c r="AC206" i="8"/>
  <c r="AD206" i="8"/>
  <c r="AF206" i="8"/>
  <c r="B208" i="8"/>
  <c r="F208" i="8" l="1"/>
  <c r="F126" i="8" l="1"/>
  <c r="F111" i="8"/>
  <c r="B126" i="8"/>
  <c r="Q254" i="13" l="1"/>
  <c r="P253" i="13"/>
  <c r="Q252" i="13"/>
  <c r="P251" i="13"/>
  <c r="Q250" i="13"/>
  <c r="P249" i="13"/>
  <c r="Q248" i="13"/>
  <c r="P247" i="13"/>
  <c r="Q246" i="13"/>
  <c r="P245" i="13"/>
  <c r="P244" i="13"/>
  <c r="Q243" i="13"/>
  <c r="P242" i="13"/>
  <c r="Q241" i="13"/>
  <c r="P240" i="13"/>
  <c r="Q239" i="13"/>
  <c r="P238" i="13"/>
  <c r="Q237" i="13"/>
  <c r="P236" i="13"/>
  <c r="Q235" i="13"/>
  <c r="P234" i="13"/>
  <c r="Q233" i="13"/>
  <c r="P232" i="13"/>
  <c r="Q231" i="13"/>
  <c r="P230" i="13"/>
  <c r="P229" i="13"/>
  <c r="P228" i="13"/>
  <c r="P227" i="13"/>
  <c r="Q226" i="13"/>
  <c r="P225" i="13"/>
  <c r="Q224" i="13"/>
  <c r="P223" i="13"/>
  <c r="Q222" i="13"/>
  <c r="P221" i="13"/>
  <c r="Q220" i="13"/>
  <c r="P219" i="13"/>
  <c r="P218" i="13"/>
  <c r="P217" i="13"/>
  <c r="Q216" i="13"/>
  <c r="P215" i="13"/>
  <c r="P214" i="13"/>
  <c r="Q213" i="13"/>
  <c r="P212" i="13"/>
  <c r="P211" i="13"/>
  <c r="Q210" i="13"/>
  <c r="P208" i="13"/>
  <c r="P206" i="13"/>
  <c r="P205" i="13"/>
  <c r="P204" i="13"/>
  <c r="P203" i="13"/>
  <c r="Q202" i="13"/>
  <c r="P201" i="13"/>
  <c r="Q200" i="13"/>
  <c r="P199" i="13"/>
  <c r="P198" i="13"/>
  <c r="Q197" i="13"/>
  <c r="P196" i="13"/>
  <c r="P195" i="13"/>
  <c r="Q194" i="13"/>
  <c r="P193" i="13"/>
  <c r="P192" i="13"/>
  <c r="P191" i="13"/>
  <c r="P190" i="13"/>
  <c r="P189" i="13"/>
  <c r="P188" i="13"/>
  <c r="Q187" i="13"/>
  <c r="P185" i="13"/>
  <c r="P184" i="13"/>
  <c r="P183" i="13"/>
  <c r="P182" i="13"/>
  <c r="P181" i="13"/>
  <c r="P180" i="13"/>
  <c r="P179" i="13"/>
  <c r="P178" i="13"/>
  <c r="P177" i="13"/>
  <c r="P176" i="13"/>
  <c r="P175" i="13"/>
  <c r="P174" i="13"/>
  <c r="P173" i="13"/>
  <c r="P172" i="13"/>
  <c r="P171" i="13"/>
  <c r="P169" i="13"/>
  <c r="P168" i="13"/>
  <c r="P167" i="13"/>
  <c r="P166" i="13"/>
  <c r="P165" i="13"/>
  <c r="P164" i="13"/>
  <c r="P163" i="13"/>
  <c r="P162" i="13"/>
  <c r="P161" i="13"/>
  <c r="P160" i="13"/>
  <c r="P159" i="13"/>
  <c r="P158" i="13"/>
  <c r="P157" i="13"/>
  <c r="P156" i="13"/>
  <c r="P155" i="13"/>
  <c r="P154" i="13"/>
  <c r="P153" i="13"/>
  <c r="P152" i="13"/>
  <c r="P151" i="13"/>
  <c r="P150" i="13"/>
  <c r="P149" i="13"/>
  <c r="P148" i="13"/>
  <c r="P147" i="13"/>
  <c r="P146" i="13"/>
  <c r="P145" i="13"/>
  <c r="P144" i="13"/>
  <c r="P143" i="13"/>
  <c r="P142" i="13"/>
  <c r="Q141" i="13"/>
  <c r="P140" i="13"/>
  <c r="P139" i="13"/>
  <c r="P138" i="13"/>
  <c r="P137" i="13"/>
  <c r="Q136" i="13"/>
  <c r="P135" i="13"/>
  <c r="P134" i="13"/>
  <c r="P133" i="13"/>
  <c r="P132" i="13"/>
  <c r="P131" i="13"/>
  <c r="P130" i="13"/>
  <c r="P129" i="13"/>
  <c r="Q128" i="13"/>
  <c r="P126" i="13"/>
  <c r="P125" i="13"/>
  <c r="P124" i="13"/>
  <c r="P123" i="13"/>
  <c r="P122" i="13"/>
  <c r="P121" i="13"/>
  <c r="P120" i="13"/>
  <c r="P119" i="13"/>
  <c r="P118" i="13"/>
  <c r="P117" i="13"/>
  <c r="P116" i="13"/>
  <c r="P115" i="13"/>
  <c r="P114" i="13"/>
  <c r="P113" i="13"/>
  <c r="P112" i="13"/>
  <c r="P110" i="13"/>
  <c r="P109" i="13"/>
  <c r="P108" i="13"/>
  <c r="Q107" i="13"/>
  <c r="P106" i="13"/>
  <c r="Q105" i="13"/>
  <c r="P103" i="13"/>
  <c r="P102" i="13"/>
  <c r="P101" i="13"/>
  <c r="P100" i="13"/>
  <c r="P99" i="13"/>
  <c r="P98" i="13"/>
  <c r="P94" i="13"/>
  <c r="Q93" i="13"/>
  <c r="P92" i="13"/>
  <c r="Q91" i="13"/>
  <c r="P90" i="13"/>
  <c r="Q89" i="13"/>
  <c r="P88" i="13"/>
  <c r="Q87" i="13"/>
  <c r="P86" i="13"/>
  <c r="P85" i="13"/>
  <c r="Q84" i="13"/>
  <c r="P82" i="13"/>
  <c r="Q82" i="13" s="1"/>
  <c r="P80" i="13"/>
  <c r="Q79" i="13"/>
  <c r="P78" i="13"/>
  <c r="Q77" i="13"/>
  <c r="P76" i="13"/>
  <c r="Q75" i="13"/>
  <c r="P74" i="13"/>
  <c r="Q73" i="13"/>
  <c r="P72" i="13"/>
  <c r="P71" i="13"/>
  <c r="P70" i="13"/>
  <c r="Q69" i="13"/>
  <c r="P67" i="13"/>
  <c r="Q66" i="13"/>
  <c r="P65" i="13"/>
  <c r="Q64" i="13"/>
  <c r="P63" i="13"/>
  <c r="Q62" i="13"/>
  <c r="P61" i="13"/>
  <c r="P60" i="13"/>
  <c r="P59" i="13"/>
  <c r="Q58" i="13"/>
  <c r="P57" i="13"/>
  <c r="Q56" i="13"/>
  <c r="P55" i="13"/>
  <c r="Q54" i="13"/>
  <c r="P53" i="13"/>
  <c r="Q52" i="13"/>
  <c r="P51" i="13"/>
  <c r="P50" i="13"/>
  <c r="P49" i="13"/>
  <c r="Q48" i="13"/>
  <c r="P47" i="13"/>
  <c r="Q46" i="13"/>
  <c r="P45" i="13"/>
  <c r="Q44" i="13"/>
  <c r="P43" i="13"/>
  <c r="P42" i="13"/>
  <c r="P41" i="13"/>
  <c r="Q40" i="13"/>
  <c r="P39" i="13"/>
  <c r="P38" i="13"/>
  <c r="Q37" i="13"/>
  <c r="P36" i="13"/>
  <c r="P35" i="13"/>
  <c r="Q34" i="13"/>
  <c r="P33" i="13"/>
  <c r="Q32" i="13"/>
  <c r="P31" i="13"/>
  <c r="Q30" i="13"/>
  <c r="P29" i="13"/>
  <c r="Q28" i="13"/>
  <c r="P27" i="13"/>
  <c r="P26" i="13"/>
  <c r="P25" i="13"/>
  <c r="P24" i="13"/>
  <c r="P23" i="13"/>
  <c r="P22" i="13"/>
  <c r="P21" i="13"/>
  <c r="P20" i="13"/>
  <c r="Q19" i="13"/>
  <c r="P18" i="13"/>
  <c r="Q17" i="13"/>
  <c r="B24" i="8"/>
  <c r="Q96" i="13" l="1"/>
  <c r="Q81" i="13"/>
  <c r="Q68" i="13" s="1"/>
  <c r="Q16" i="13"/>
  <c r="Q83" i="13"/>
  <c r="Q15" i="13" l="1"/>
  <c r="L84" i="13" l="1"/>
  <c r="J84" i="13"/>
  <c r="I84" i="13"/>
  <c r="P84" i="13" s="1"/>
  <c r="L87" i="13"/>
  <c r="K87" i="13"/>
  <c r="J87" i="13"/>
  <c r="I87" i="13"/>
  <c r="P87" i="13" s="1"/>
  <c r="K86" i="13"/>
  <c r="B87" i="8" l="1"/>
  <c r="F87" i="8"/>
  <c r="F86" i="8" s="1"/>
  <c r="AG86" i="8"/>
  <c r="AF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E86" i="8"/>
  <c r="AG83" i="8"/>
  <c r="AF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B85" i="8"/>
  <c r="F85" i="8"/>
  <c r="AE86" i="8" l="1"/>
  <c r="K94" i="13"/>
  <c r="K93" i="13" s="1"/>
  <c r="L93" i="13"/>
  <c r="J93" i="13"/>
  <c r="I93" i="13"/>
  <c r="P93" i="13" s="1"/>
  <c r="E40" i="10"/>
  <c r="B93" i="8"/>
  <c r="F93" i="8"/>
  <c r="F92" i="8" s="1"/>
  <c r="AG92" i="8"/>
  <c r="AF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E92" i="8"/>
  <c r="AE92" i="8" l="1"/>
  <c r="L77" i="13" l="1"/>
  <c r="J77" i="13"/>
  <c r="I77" i="13"/>
  <c r="P77" i="13" s="1"/>
  <c r="K85" i="13"/>
  <c r="K84" i="13" s="1"/>
  <c r="K92" i="13"/>
  <c r="K91" i="13" s="1"/>
  <c r="L91" i="13"/>
  <c r="J91" i="13"/>
  <c r="I91" i="13"/>
  <c r="P91" i="13" s="1"/>
  <c r="K90" i="13"/>
  <c r="K89" i="13" s="1"/>
  <c r="L89" i="13"/>
  <c r="J89" i="13"/>
  <c r="I89" i="13"/>
  <c r="P89" i="13" s="1"/>
  <c r="J83" i="13" l="1"/>
  <c r="L83" i="13"/>
  <c r="I83" i="13"/>
  <c r="P83" i="13" s="1"/>
  <c r="K83" i="13"/>
  <c r="B89" i="8" l="1"/>
  <c r="F89" i="8"/>
  <c r="F88" i="8" s="1"/>
  <c r="AG88" i="8"/>
  <c r="AF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E88" i="8"/>
  <c r="B91" i="8"/>
  <c r="B84" i="8"/>
  <c r="E83" i="8"/>
  <c r="F84" i="8" l="1"/>
  <c r="F83" i="8" s="1"/>
  <c r="AE83" i="8"/>
  <c r="AE88" i="8"/>
  <c r="L252" i="13" l="1"/>
  <c r="K252" i="13"/>
  <c r="J252" i="13"/>
  <c r="I252" i="13"/>
  <c r="P252" i="13" s="1"/>
  <c r="F252" i="8"/>
  <c r="F251" i="8" s="1"/>
  <c r="B252" i="8"/>
  <c r="AG251" i="8"/>
  <c r="AF251" i="8"/>
  <c r="AD251" i="8"/>
  <c r="AC251" i="8"/>
  <c r="AB251" i="8"/>
  <c r="AA251" i="8"/>
  <c r="Z251" i="8"/>
  <c r="Y251" i="8"/>
  <c r="X251" i="8"/>
  <c r="W251" i="8"/>
  <c r="V251" i="8"/>
  <c r="U251" i="8"/>
  <c r="T251" i="8"/>
  <c r="S251" i="8"/>
  <c r="R251" i="8"/>
  <c r="Q251" i="8"/>
  <c r="P251" i="8"/>
  <c r="O251" i="8"/>
  <c r="N251" i="8"/>
  <c r="M251" i="8"/>
  <c r="L251" i="8"/>
  <c r="K251" i="8"/>
  <c r="J251" i="8"/>
  <c r="I251" i="8"/>
  <c r="H251" i="8"/>
  <c r="G251" i="8"/>
  <c r="E251" i="8"/>
  <c r="AE251" i="8" l="1"/>
  <c r="F166" i="8" l="1"/>
  <c r="B166" i="8"/>
  <c r="F165" i="8"/>
  <c r="B165" i="8"/>
  <c r="AE96" i="8"/>
  <c r="AG225" i="8" l="1"/>
  <c r="AF225" i="8"/>
  <c r="AD225" i="8"/>
  <c r="AC225" i="8"/>
  <c r="AB225" i="8"/>
  <c r="AA225" i="8"/>
  <c r="Z225" i="8"/>
  <c r="Y225" i="8"/>
  <c r="X225" i="8"/>
  <c r="W225" i="8"/>
  <c r="V225" i="8"/>
  <c r="U225" i="8"/>
  <c r="T225" i="8"/>
  <c r="S225" i="8"/>
  <c r="R225" i="8"/>
  <c r="Q225" i="8"/>
  <c r="P225" i="8"/>
  <c r="O225" i="8"/>
  <c r="N225" i="8"/>
  <c r="M225" i="8"/>
  <c r="L225" i="8"/>
  <c r="K225" i="8"/>
  <c r="J225" i="8"/>
  <c r="I225" i="8"/>
  <c r="H225" i="8"/>
  <c r="G225" i="8"/>
  <c r="P16" i="8"/>
  <c r="B65" i="13" l="1"/>
  <c r="K65" i="13"/>
  <c r="K64" i="13" s="1"/>
  <c r="L64" i="13"/>
  <c r="J64" i="13"/>
  <c r="I64" i="13"/>
  <c r="P64" i="13" s="1"/>
  <c r="B64" i="8"/>
  <c r="AE64" i="8"/>
  <c r="AG63" i="8"/>
  <c r="AF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E63" i="8"/>
  <c r="F64" i="8" l="1"/>
  <c r="AE63" i="8"/>
  <c r="F63" i="8" l="1"/>
  <c r="E33" i="10" l="1"/>
  <c r="E14" i="10"/>
  <c r="L254" i="13"/>
  <c r="K254" i="13"/>
  <c r="J254" i="13"/>
  <c r="I254" i="13"/>
  <c r="P254" i="13" s="1"/>
  <c r="L250" i="13"/>
  <c r="K250" i="13"/>
  <c r="J250" i="13"/>
  <c r="I250" i="13"/>
  <c r="P250" i="13" s="1"/>
  <c r="L248" i="13"/>
  <c r="K248" i="13"/>
  <c r="J248" i="13"/>
  <c r="I248" i="13"/>
  <c r="P248" i="13" s="1"/>
  <c r="L246" i="13"/>
  <c r="K246" i="13"/>
  <c r="J246" i="13"/>
  <c r="I246" i="13"/>
  <c r="P246" i="13" s="1"/>
  <c r="L243" i="13"/>
  <c r="K243" i="13"/>
  <c r="J243" i="13"/>
  <c r="I243" i="13"/>
  <c r="P243" i="13" s="1"/>
  <c r="K242" i="13"/>
  <c r="K241" i="13" s="1"/>
  <c r="L241" i="13"/>
  <c r="J241" i="13"/>
  <c r="I241" i="13"/>
  <c r="P241" i="13" s="1"/>
  <c r="L239" i="13"/>
  <c r="K239" i="13"/>
  <c r="J239" i="13"/>
  <c r="I239" i="13"/>
  <c r="P239" i="13" s="1"/>
  <c r="L237" i="13"/>
  <c r="K237" i="13"/>
  <c r="J237" i="13"/>
  <c r="I237" i="13"/>
  <c r="P237" i="13" s="1"/>
  <c r="L235" i="13"/>
  <c r="K235" i="13"/>
  <c r="J235" i="13"/>
  <c r="I235" i="13"/>
  <c r="P235" i="13" s="1"/>
  <c r="L233" i="13"/>
  <c r="K233" i="13"/>
  <c r="J233" i="13"/>
  <c r="I233" i="13"/>
  <c r="P233" i="13" s="1"/>
  <c r="L231" i="13"/>
  <c r="K231" i="13"/>
  <c r="J231" i="13"/>
  <c r="I231" i="13"/>
  <c r="P231" i="13" s="1"/>
  <c r="L226" i="13"/>
  <c r="K226" i="13"/>
  <c r="J226" i="13"/>
  <c r="I226" i="13"/>
  <c r="P226" i="13" s="1"/>
  <c r="L224" i="13"/>
  <c r="K224" i="13"/>
  <c r="J224" i="13"/>
  <c r="I224" i="13"/>
  <c r="P224" i="13" s="1"/>
  <c r="L222" i="13"/>
  <c r="K222" i="13"/>
  <c r="J222" i="13"/>
  <c r="I222" i="13"/>
  <c r="P222" i="13" s="1"/>
  <c r="L220" i="13"/>
  <c r="K220" i="13"/>
  <c r="J220" i="13"/>
  <c r="I220" i="13"/>
  <c r="P220" i="13" s="1"/>
  <c r="L216" i="13"/>
  <c r="K216" i="13"/>
  <c r="J216" i="13"/>
  <c r="I216" i="13"/>
  <c r="P216" i="13" s="1"/>
  <c r="L213" i="13"/>
  <c r="K213" i="13"/>
  <c r="J213" i="13"/>
  <c r="I213" i="13"/>
  <c r="P213" i="13" s="1"/>
  <c r="L210" i="13"/>
  <c r="K210" i="13"/>
  <c r="J210" i="13"/>
  <c r="I210" i="13"/>
  <c r="P210" i="13" s="1"/>
  <c r="P207" i="13"/>
  <c r="K206" i="13"/>
  <c r="K202" i="13" s="1"/>
  <c r="L202" i="13"/>
  <c r="J202" i="13"/>
  <c r="I202" i="13"/>
  <c r="P202" i="13" s="1"/>
  <c r="L200" i="13"/>
  <c r="K200" i="13"/>
  <c r="J200" i="13"/>
  <c r="I200" i="13"/>
  <c r="P200" i="13" s="1"/>
  <c r="L197" i="13"/>
  <c r="K197" i="13"/>
  <c r="J197" i="13"/>
  <c r="I197" i="13"/>
  <c r="P197" i="13" s="1"/>
  <c r="L194" i="13"/>
  <c r="K194" i="13"/>
  <c r="J194" i="13"/>
  <c r="I194" i="13"/>
  <c r="P194" i="13" s="1"/>
  <c r="L187" i="13"/>
  <c r="K187" i="13"/>
  <c r="J187" i="13"/>
  <c r="I187" i="13"/>
  <c r="P187" i="13" s="1"/>
  <c r="P170" i="13"/>
  <c r="L141" i="13"/>
  <c r="K141" i="13"/>
  <c r="J141" i="13"/>
  <c r="I141" i="13"/>
  <c r="P141" i="13" s="1"/>
  <c r="L136" i="13"/>
  <c r="K136" i="13"/>
  <c r="J136" i="13"/>
  <c r="I136" i="13"/>
  <c r="P136" i="13" s="1"/>
  <c r="L128" i="13"/>
  <c r="K128" i="13"/>
  <c r="J128" i="13"/>
  <c r="I128" i="13"/>
  <c r="P128" i="13" s="1"/>
  <c r="P111" i="13"/>
  <c r="L107" i="13"/>
  <c r="K107" i="13"/>
  <c r="J107" i="13"/>
  <c r="I107" i="13"/>
  <c r="K106" i="13"/>
  <c r="K105" i="13" s="1"/>
  <c r="L105" i="13"/>
  <c r="J105" i="13"/>
  <c r="I105" i="13"/>
  <c r="P105" i="13" s="1"/>
  <c r="P97" i="13"/>
  <c r="K82" i="13"/>
  <c r="K81" i="13" s="1"/>
  <c r="B82" i="13"/>
  <c r="L81" i="13"/>
  <c r="J81" i="13"/>
  <c r="I81" i="13"/>
  <c r="P81" i="13" s="1"/>
  <c r="K80" i="13"/>
  <c r="K79" i="13" s="1"/>
  <c r="B80" i="13"/>
  <c r="L79" i="13"/>
  <c r="J79" i="13"/>
  <c r="I79" i="13"/>
  <c r="P79" i="13" s="1"/>
  <c r="K78" i="13"/>
  <c r="B78" i="13"/>
  <c r="B76" i="13"/>
  <c r="L75" i="13"/>
  <c r="L74" i="13" s="1"/>
  <c r="L73" i="13" s="1"/>
  <c r="K75" i="13"/>
  <c r="J75" i="13"/>
  <c r="I75" i="13"/>
  <c r="P75" i="13" s="1"/>
  <c r="K74" i="13"/>
  <c r="K73" i="13" s="1"/>
  <c r="B74" i="13"/>
  <c r="J73" i="13"/>
  <c r="I73" i="13"/>
  <c r="P73" i="13" s="1"/>
  <c r="B72" i="13"/>
  <c r="B71" i="13"/>
  <c r="K70" i="13"/>
  <c r="K69" i="13" s="1"/>
  <c r="B70" i="13"/>
  <c r="L69" i="13"/>
  <c r="J69" i="13"/>
  <c r="I69" i="13"/>
  <c r="P69" i="13" s="1"/>
  <c r="B67" i="13"/>
  <c r="L66" i="13"/>
  <c r="K66" i="13"/>
  <c r="J66" i="13"/>
  <c r="I66" i="13"/>
  <c r="P66" i="13" s="1"/>
  <c r="K63" i="13"/>
  <c r="K62" i="13" s="1"/>
  <c r="B63" i="13"/>
  <c r="L62" i="13"/>
  <c r="J62" i="13"/>
  <c r="I62" i="13"/>
  <c r="P62" i="13" s="1"/>
  <c r="B61" i="13"/>
  <c r="K60" i="13"/>
  <c r="K58" i="13" s="1"/>
  <c r="B60" i="13"/>
  <c r="B59" i="13"/>
  <c r="L58" i="13"/>
  <c r="J58" i="13"/>
  <c r="I58" i="13"/>
  <c r="P58" i="13" s="1"/>
  <c r="K57" i="13"/>
  <c r="K56" i="13" s="1"/>
  <c r="B57" i="13"/>
  <c r="L56" i="13"/>
  <c r="J56" i="13"/>
  <c r="I56" i="13"/>
  <c r="P56" i="13" s="1"/>
  <c r="K55" i="13"/>
  <c r="K54" i="13" s="1"/>
  <c r="B55" i="13"/>
  <c r="L54" i="13"/>
  <c r="J54" i="13"/>
  <c r="I54" i="13"/>
  <c r="P54" i="13" s="1"/>
  <c r="K53" i="13"/>
  <c r="K52" i="13" s="1"/>
  <c r="B53" i="13"/>
  <c r="L52" i="13"/>
  <c r="J52" i="13"/>
  <c r="I52" i="13"/>
  <c r="P52" i="13" s="1"/>
  <c r="K51" i="13"/>
  <c r="B51" i="13"/>
  <c r="K50" i="13"/>
  <c r="B50" i="13"/>
  <c r="K49" i="13"/>
  <c r="B49" i="13"/>
  <c r="L48" i="13"/>
  <c r="J48" i="13"/>
  <c r="I48" i="13"/>
  <c r="P48" i="13" s="1"/>
  <c r="K47" i="13"/>
  <c r="K46" i="13" s="1"/>
  <c r="B47" i="13"/>
  <c r="L46" i="13"/>
  <c r="J46" i="13"/>
  <c r="I46" i="13"/>
  <c r="P46" i="13" s="1"/>
  <c r="K45" i="13"/>
  <c r="K44" i="13" s="1"/>
  <c r="B45" i="13"/>
  <c r="L44" i="13"/>
  <c r="J44" i="13"/>
  <c r="I44" i="13"/>
  <c r="P44" i="13" s="1"/>
  <c r="K43" i="13"/>
  <c r="B43" i="13"/>
  <c r="K42" i="13"/>
  <c r="B42" i="13"/>
  <c r="K41" i="13"/>
  <c r="B41" i="13"/>
  <c r="L40" i="13"/>
  <c r="J40" i="13"/>
  <c r="I40" i="13"/>
  <c r="P40" i="13" s="1"/>
  <c r="B39" i="13"/>
  <c r="K38" i="13"/>
  <c r="K37" i="13" s="1"/>
  <c r="B38" i="13"/>
  <c r="L37" i="13"/>
  <c r="J37" i="13"/>
  <c r="I37" i="13"/>
  <c r="P37" i="13" s="1"/>
  <c r="K36" i="13"/>
  <c r="B36" i="13"/>
  <c r="K35" i="13"/>
  <c r="B35" i="13"/>
  <c r="L34" i="13"/>
  <c r="J34" i="13"/>
  <c r="I34" i="13"/>
  <c r="P34" i="13" s="1"/>
  <c r="K33" i="13"/>
  <c r="K32" i="13" s="1"/>
  <c r="B33" i="13"/>
  <c r="L32" i="13"/>
  <c r="J32" i="13"/>
  <c r="I32" i="13"/>
  <c r="P32" i="13" s="1"/>
  <c r="K31" i="13"/>
  <c r="K30" i="13" s="1"/>
  <c r="B31" i="13"/>
  <c r="L30" i="13"/>
  <c r="J30" i="13"/>
  <c r="I30" i="13"/>
  <c r="P30" i="13" s="1"/>
  <c r="K29" i="13"/>
  <c r="K28" i="13" s="1"/>
  <c r="B29" i="13"/>
  <c r="L28" i="13"/>
  <c r="J28" i="13"/>
  <c r="I28" i="13"/>
  <c r="P28" i="13" s="1"/>
  <c r="B27" i="13"/>
  <c r="B26" i="13"/>
  <c r="B25" i="13"/>
  <c r="K24" i="13"/>
  <c r="B24" i="13"/>
  <c r="K23" i="13"/>
  <c r="B23" i="13"/>
  <c r="K22" i="13"/>
  <c r="B22" i="13"/>
  <c r="K21" i="13"/>
  <c r="B21" i="13"/>
  <c r="K20" i="13"/>
  <c r="B20" i="13"/>
  <c r="L19" i="13"/>
  <c r="J19" i="13"/>
  <c r="I19" i="13"/>
  <c r="P19" i="13" s="1"/>
  <c r="K18" i="13"/>
  <c r="K17" i="13" s="1"/>
  <c r="B18" i="13"/>
  <c r="L17" i="13"/>
  <c r="J17" i="13"/>
  <c r="I17" i="13"/>
  <c r="P17" i="13" s="1"/>
  <c r="B254" i="8"/>
  <c r="AG253" i="8"/>
  <c r="AF253" i="8"/>
  <c r="AD253" i="8"/>
  <c r="AC253" i="8"/>
  <c r="AB253" i="8"/>
  <c r="AA253" i="8"/>
  <c r="Z253" i="8"/>
  <c r="Y253" i="8"/>
  <c r="X253" i="8"/>
  <c r="W253" i="8"/>
  <c r="V253" i="8"/>
  <c r="U253" i="8"/>
  <c r="T253" i="8"/>
  <c r="S253" i="8"/>
  <c r="R253" i="8"/>
  <c r="Q253" i="8"/>
  <c r="P253" i="8"/>
  <c r="O253" i="8"/>
  <c r="N253" i="8"/>
  <c r="M253" i="8"/>
  <c r="L253" i="8"/>
  <c r="K253" i="8"/>
  <c r="J253" i="8"/>
  <c r="I253" i="8"/>
  <c r="H253" i="8"/>
  <c r="G253" i="8"/>
  <c r="E253" i="8"/>
  <c r="AE250" i="8"/>
  <c r="B250" i="8"/>
  <c r="AG249" i="8"/>
  <c r="AF249" i="8"/>
  <c r="AD249" i="8"/>
  <c r="AC249" i="8"/>
  <c r="AB249" i="8"/>
  <c r="AA249" i="8"/>
  <c r="Z249" i="8"/>
  <c r="Y249" i="8"/>
  <c r="X249" i="8"/>
  <c r="W249" i="8"/>
  <c r="V249" i="8"/>
  <c r="U249" i="8"/>
  <c r="T249" i="8"/>
  <c r="S249" i="8"/>
  <c r="R249" i="8"/>
  <c r="Q249" i="8"/>
  <c r="P249" i="8"/>
  <c r="O249" i="8"/>
  <c r="N249" i="8"/>
  <c r="M249" i="8"/>
  <c r="L249" i="8"/>
  <c r="K249" i="8"/>
  <c r="J249" i="8"/>
  <c r="I249" i="8"/>
  <c r="H249" i="8"/>
  <c r="G249" i="8"/>
  <c r="E249" i="8"/>
  <c r="B248" i="8"/>
  <c r="AG247" i="8"/>
  <c r="AF247" i="8"/>
  <c r="AD247" i="8"/>
  <c r="AC247" i="8"/>
  <c r="AB247" i="8"/>
  <c r="AA247" i="8"/>
  <c r="Z247" i="8"/>
  <c r="Y247" i="8"/>
  <c r="X247" i="8"/>
  <c r="W247" i="8"/>
  <c r="V247" i="8"/>
  <c r="U247" i="8"/>
  <c r="T247" i="8"/>
  <c r="S247" i="8"/>
  <c r="R247" i="8"/>
  <c r="Q247" i="8"/>
  <c r="P247" i="8"/>
  <c r="O247" i="8"/>
  <c r="N247" i="8"/>
  <c r="M247" i="8"/>
  <c r="L247" i="8"/>
  <c r="K247" i="8"/>
  <c r="J247" i="8"/>
  <c r="I247" i="8"/>
  <c r="H247" i="8"/>
  <c r="G247" i="8"/>
  <c r="AE246" i="8"/>
  <c r="B246" i="8"/>
  <c r="AG245" i="8"/>
  <c r="AF245" i="8"/>
  <c r="AD245" i="8"/>
  <c r="AC245" i="8"/>
  <c r="AB245" i="8"/>
  <c r="AA245" i="8"/>
  <c r="Z245" i="8"/>
  <c r="Y245" i="8"/>
  <c r="X245" i="8"/>
  <c r="W245" i="8"/>
  <c r="V245" i="8"/>
  <c r="U245" i="8"/>
  <c r="T245" i="8"/>
  <c r="S245" i="8"/>
  <c r="R245" i="8"/>
  <c r="Q245" i="8"/>
  <c r="P245" i="8"/>
  <c r="O245" i="8"/>
  <c r="N245" i="8"/>
  <c r="M245" i="8"/>
  <c r="L245" i="8"/>
  <c r="K245" i="8"/>
  <c r="J245" i="8"/>
  <c r="I245" i="8"/>
  <c r="H245" i="8"/>
  <c r="G245" i="8"/>
  <c r="E245" i="8"/>
  <c r="B244" i="8"/>
  <c r="F243" i="8"/>
  <c r="B243" i="8"/>
  <c r="AG242" i="8"/>
  <c r="AF242" i="8"/>
  <c r="AD242" i="8"/>
  <c r="AC242" i="8"/>
  <c r="AB242" i="8"/>
  <c r="AA242" i="8"/>
  <c r="Z242" i="8"/>
  <c r="Y242" i="8"/>
  <c r="X242" i="8"/>
  <c r="W242" i="8"/>
  <c r="V242" i="8"/>
  <c r="U242" i="8"/>
  <c r="T242" i="8"/>
  <c r="S242" i="8"/>
  <c r="R242" i="8"/>
  <c r="Q242" i="8"/>
  <c r="P242" i="8"/>
  <c r="O242" i="8"/>
  <c r="N242" i="8"/>
  <c r="M242" i="8"/>
  <c r="L242" i="8"/>
  <c r="K242" i="8"/>
  <c r="J242" i="8"/>
  <c r="I242" i="8"/>
  <c r="H242" i="8"/>
  <c r="G242" i="8"/>
  <c r="E242" i="8"/>
  <c r="AE241" i="8"/>
  <c r="B241" i="8"/>
  <c r="AG240" i="8"/>
  <c r="AF240" i="8"/>
  <c r="AD240" i="8"/>
  <c r="AC240" i="8"/>
  <c r="AB240" i="8"/>
  <c r="AA240" i="8"/>
  <c r="Z240" i="8"/>
  <c r="Y240" i="8"/>
  <c r="X240" i="8"/>
  <c r="W240" i="8"/>
  <c r="V240" i="8"/>
  <c r="U240" i="8"/>
  <c r="T240" i="8"/>
  <c r="S240" i="8"/>
  <c r="R240" i="8"/>
  <c r="Q240" i="8"/>
  <c r="P240" i="8"/>
  <c r="O240" i="8"/>
  <c r="N240" i="8"/>
  <c r="M240" i="8"/>
  <c r="L240" i="8"/>
  <c r="K240" i="8"/>
  <c r="J240" i="8"/>
  <c r="I240" i="8"/>
  <c r="H240" i="8"/>
  <c r="G240" i="8"/>
  <c r="E240" i="8"/>
  <c r="B239" i="8"/>
  <c r="AG238" i="8"/>
  <c r="AF238" i="8"/>
  <c r="AD238" i="8"/>
  <c r="AC238" i="8"/>
  <c r="AB238" i="8"/>
  <c r="AA238" i="8"/>
  <c r="Z238" i="8"/>
  <c r="Y238" i="8"/>
  <c r="X238" i="8"/>
  <c r="W238" i="8"/>
  <c r="V238" i="8"/>
  <c r="U238" i="8"/>
  <c r="T238" i="8"/>
  <c r="S238" i="8"/>
  <c r="R238" i="8"/>
  <c r="Q238" i="8"/>
  <c r="P238" i="8"/>
  <c r="O238" i="8"/>
  <c r="N238" i="8"/>
  <c r="M238" i="8"/>
  <c r="L238" i="8"/>
  <c r="K238" i="8"/>
  <c r="J238" i="8"/>
  <c r="I238" i="8"/>
  <c r="H238" i="8"/>
  <c r="G238" i="8"/>
  <c r="E238" i="8"/>
  <c r="AE237" i="8"/>
  <c r="B237" i="8"/>
  <c r="AG236" i="8"/>
  <c r="AF236" i="8"/>
  <c r="AD236" i="8"/>
  <c r="AC236" i="8"/>
  <c r="AB236" i="8"/>
  <c r="AA236" i="8"/>
  <c r="Z236" i="8"/>
  <c r="Y236" i="8"/>
  <c r="X236" i="8"/>
  <c r="W236" i="8"/>
  <c r="V236" i="8"/>
  <c r="U236" i="8"/>
  <c r="T236" i="8"/>
  <c r="S236" i="8"/>
  <c r="R236" i="8"/>
  <c r="Q236" i="8"/>
  <c r="P236" i="8"/>
  <c r="O236" i="8"/>
  <c r="N236" i="8"/>
  <c r="M236" i="8"/>
  <c r="L236" i="8"/>
  <c r="K236" i="8"/>
  <c r="J236" i="8"/>
  <c r="I236" i="8"/>
  <c r="H236" i="8"/>
  <c r="G236" i="8"/>
  <c r="E236" i="8"/>
  <c r="AE235" i="8"/>
  <c r="B235" i="8"/>
  <c r="AG234" i="8"/>
  <c r="AF234" i="8"/>
  <c r="AD234" i="8"/>
  <c r="AC234" i="8"/>
  <c r="AB234" i="8"/>
  <c r="AA234" i="8"/>
  <c r="Z234" i="8"/>
  <c r="Y234" i="8"/>
  <c r="X234" i="8"/>
  <c r="W234" i="8"/>
  <c r="V234" i="8"/>
  <c r="U234" i="8"/>
  <c r="T234" i="8"/>
  <c r="S234" i="8"/>
  <c r="R234" i="8"/>
  <c r="Q234" i="8"/>
  <c r="P234" i="8"/>
  <c r="O234" i="8"/>
  <c r="N234" i="8"/>
  <c r="M234" i="8"/>
  <c r="L234" i="8"/>
  <c r="K234" i="8"/>
  <c r="J234" i="8"/>
  <c r="I234" i="8"/>
  <c r="H234" i="8"/>
  <c r="G234" i="8"/>
  <c r="E234" i="8"/>
  <c r="F233" i="8"/>
  <c r="B233" i="8"/>
  <c r="AG232" i="8"/>
  <c r="AF232" i="8"/>
  <c r="AE232" i="8"/>
  <c r="AD232" i="8"/>
  <c r="AC232" i="8"/>
  <c r="AB232" i="8"/>
  <c r="AA232" i="8"/>
  <c r="Z232" i="8"/>
  <c r="Y232" i="8"/>
  <c r="X232" i="8"/>
  <c r="W232" i="8"/>
  <c r="V232" i="8"/>
  <c r="U232" i="8"/>
  <c r="T232" i="8"/>
  <c r="S232" i="8"/>
  <c r="R232" i="8"/>
  <c r="Q232" i="8"/>
  <c r="P232" i="8"/>
  <c r="O232" i="8"/>
  <c r="N232" i="8"/>
  <c r="M232" i="8"/>
  <c r="L232" i="8"/>
  <c r="K232" i="8"/>
  <c r="J232" i="8"/>
  <c r="I232" i="8"/>
  <c r="H232" i="8"/>
  <c r="G232" i="8"/>
  <c r="E232" i="8"/>
  <c r="F231" i="8"/>
  <c r="B231" i="8"/>
  <c r="AG230" i="8"/>
  <c r="AF230" i="8"/>
  <c r="AE230" i="8"/>
  <c r="AD230" i="8"/>
  <c r="AC230" i="8"/>
  <c r="AB230" i="8"/>
  <c r="AA230" i="8"/>
  <c r="Z230" i="8"/>
  <c r="Y230" i="8"/>
  <c r="X230" i="8"/>
  <c r="W230" i="8"/>
  <c r="V230" i="8"/>
  <c r="U230" i="8"/>
  <c r="T230" i="8"/>
  <c r="S230" i="8"/>
  <c r="R230" i="8"/>
  <c r="Q230" i="8"/>
  <c r="P230" i="8"/>
  <c r="O230" i="8"/>
  <c r="N230" i="8"/>
  <c r="M230" i="8"/>
  <c r="L230" i="8"/>
  <c r="K230" i="8"/>
  <c r="J230" i="8"/>
  <c r="I230" i="8"/>
  <c r="H230" i="8"/>
  <c r="G230" i="8"/>
  <c r="E230" i="8"/>
  <c r="AE229" i="8"/>
  <c r="B229" i="8"/>
  <c r="AE228" i="8"/>
  <c r="B228" i="8"/>
  <c r="AE227" i="8"/>
  <c r="B227" i="8"/>
  <c r="AE226" i="8"/>
  <c r="B226" i="8"/>
  <c r="E225" i="8"/>
  <c r="B224" i="8"/>
  <c r="AE222" i="8"/>
  <c r="B222" i="8"/>
  <c r="AG221" i="8"/>
  <c r="AF221" i="8"/>
  <c r="AD221" i="8"/>
  <c r="AC221" i="8"/>
  <c r="AB221" i="8"/>
  <c r="AA221" i="8"/>
  <c r="Z221" i="8"/>
  <c r="Y221" i="8"/>
  <c r="X221" i="8"/>
  <c r="W221" i="8"/>
  <c r="V221" i="8"/>
  <c r="U221" i="8"/>
  <c r="T221" i="8"/>
  <c r="S221" i="8"/>
  <c r="R221" i="8"/>
  <c r="Q221" i="8"/>
  <c r="P221" i="8"/>
  <c r="O221" i="8"/>
  <c r="N221" i="8"/>
  <c r="M221" i="8"/>
  <c r="L221" i="8"/>
  <c r="K221" i="8"/>
  <c r="J221" i="8"/>
  <c r="I221" i="8"/>
  <c r="H221" i="8"/>
  <c r="G221" i="8"/>
  <c r="E221" i="8"/>
  <c r="B220" i="8"/>
  <c r="AG219" i="8"/>
  <c r="AF219" i="8"/>
  <c r="AD219" i="8"/>
  <c r="AC219" i="8"/>
  <c r="AB219" i="8"/>
  <c r="AA219" i="8"/>
  <c r="Z219" i="8"/>
  <c r="Y219" i="8"/>
  <c r="X219" i="8"/>
  <c r="W219" i="8"/>
  <c r="V219" i="8"/>
  <c r="U219" i="8"/>
  <c r="T219" i="8"/>
  <c r="S219" i="8"/>
  <c r="R219" i="8"/>
  <c r="Q219" i="8"/>
  <c r="P219" i="8"/>
  <c r="O219" i="8"/>
  <c r="N219" i="8"/>
  <c r="M219" i="8"/>
  <c r="L219" i="8"/>
  <c r="K219" i="8"/>
  <c r="J219" i="8"/>
  <c r="I219" i="8"/>
  <c r="H219" i="8"/>
  <c r="G219" i="8"/>
  <c r="E219" i="8"/>
  <c r="AE218" i="8"/>
  <c r="B218" i="8"/>
  <c r="AE217" i="8"/>
  <c r="B217" i="8"/>
  <c r="B216" i="8"/>
  <c r="AG215" i="8"/>
  <c r="AF215" i="8"/>
  <c r="AD215" i="8"/>
  <c r="AC215" i="8"/>
  <c r="AB215" i="8"/>
  <c r="AA215" i="8"/>
  <c r="Z215" i="8"/>
  <c r="Y215" i="8"/>
  <c r="X215" i="8"/>
  <c r="W215" i="8"/>
  <c r="V215" i="8"/>
  <c r="U215" i="8"/>
  <c r="T215" i="8"/>
  <c r="S215" i="8"/>
  <c r="R215" i="8"/>
  <c r="Q215" i="8"/>
  <c r="O215" i="8"/>
  <c r="N215" i="8"/>
  <c r="M215" i="8"/>
  <c r="L215" i="8"/>
  <c r="K215" i="8"/>
  <c r="J215" i="8"/>
  <c r="I215" i="8"/>
  <c r="H215" i="8"/>
  <c r="G215" i="8"/>
  <c r="E215" i="8"/>
  <c r="B214" i="8"/>
  <c r="AE213" i="8"/>
  <c r="B213" i="8"/>
  <c r="AG212" i="8"/>
  <c r="AF212" i="8"/>
  <c r="AD212" i="8"/>
  <c r="AC212" i="8"/>
  <c r="AB212" i="8"/>
  <c r="AA212" i="8"/>
  <c r="Z212" i="8"/>
  <c r="Y212" i="8"/>
  <c r="X212" i="8"/>
  <c r="W212" i="8"/>
  <c r="V212" i="8"/>
  <c r="U212" i="8"/>
  <c r="T212" i="8"/>
  <c r="S212" i="8"/>
  <c r="R212" i="8"/>
  <c r="Q212" i="8"/>
  <c r="P212" i="8"/>
  <c r="O212" i="8"/>
  <c r="N212" i="8"/>
  <c r="M212" i="8"/>
  <c r="L212" i="8"/>
  <c r="K212" i="8"/>
  <c r="J212" i="8"/>
  <c r="I212" i="8"/>
  <c r="H212" i="8"/>
  <c r="G212" i="8"/>
  <c r="E212" i="8"/>
  <c r="AE211" i="8"/>
  <c r="B211" i="8"/>
  <c r="AE210" i="8"/>
  <c r="B210" i="8"/>
  <c r="AG209" i="8"/>
  <c r="AF209" i="8"/>
  <c r="AD209" i="8"/>
  <c r="AC209" i="8"/>
  <c r="AB209" i="8"/>
  <c r="AA209" i="8"/>
  <c r="Z209" i="8"/>
  <c r="Y209" i="8"/>
  <c r="X209" i="8"/>
  <c r="W209" i="8"/>
  <c r="V209" i="8"/>
  <c r="U209" i="8"/>
  <c r="T209" i="8"/>
  <c r="S209" i="8"/>
  <c r="R209" i="8"/>
  <c r="Q209" i="8"/>
  <c r="P209" i="8"/>
  <c r="O209" i="8"/>
  <c r="N209" i="8"/>
  <c r="M209" i="8"/>
  <c r="L209" i="8"/>
  <c r="K209" i="8"/>
  <c r="J209" i="8"/>
  <c r="I209" i="8"/>
  <c r="H209" i="8"/>
  <c r="G209" i="8"/>
  <c r="E209" i="8"/>
  <c r="F207" i="8"/>
  <c r="F206" i="8" s="1"/>
  <c r="B207" i="8"/>
  <c r="AG206" i="8"/>
  <c r="E206" i="8"/>
  <c r="AE205" i="8"/>
  <c r="B205" i="8"/>
  <c r="AE204" i="8"/>
  <c r="B204" i="8"/>
  <c r="B203" i="8"/>
  <c r="AE202" i="8"/>
  <c r="B202" i="8"/>
  <c r="AG201" i="8"/>
  <c r="AF201" i="8"/>
  <c r="AD201" i="8"/>
  <c r="AC201" i="8"/>
  <c r="AB201" i="8"/>
  <c r="AA201" i="8"/>
  <c r="Z201" i="8"/>
  <c r="Y201" i="8"/>
  <c r="X201" i="8"/>
  <c r="W201" i="8"/>
  <c r="V201" i="8"/>
  <c r="U201" i="8"/>
  <c r="T201" i="8"/>
  <c r="S201" i="8"/>
  <c r="R201" i="8"/>
  <c r="Q201" i="8"/>
  <c r="P201" i="8"/>
  <c r="O201" i="8"/>
  <c r="N201" i="8"/>
  <c r="M201" i="8"/>
  <c r="L201" i="8"/>
  <c r="K201" i="8"/>
  <c r="J201" i="8"/>
  <c r="I201" i="8"/>
  <c r="H201" i="8"/>
  <c r="G201" i="8"/>
  <c r="E201" i="8"/>
  <c r="B200" i="8"/>
  <c r="AG199" i="8"/>
  <c r="AF199" i="8"/>
  <c r="AD199" i="8"/>
  <c r="AC199" i="8"/>
  <c r="AB199" i="8"/>
  <c r="AA199" i="8"/>
  <c r="Z199" i="8"/>
  <c r="Y199" i="8"/>
  <c r="X199" i="8"/>
  <c r="W199" i="8"/>
  <c r="V199" i="8"/>
  <c r="U199" i="8"/>
  <c r="T199" i="8"/>
  <c r="S199" i="8"/>
  <c r="R199" i="8"/>
  <c r="Q199" i="8"/>
  <c r="P199" i="8"/>
  <c r="O199" i="8"/>
  <c r="N199" i="8"/>
  <c r="M199" i="8"/>
  <c r="L199" i="8"/>
  <c r="K199" i="8"/>
  <c r="J199" i="8"/>
  <c r="I199" i="8"/>
  <c r="H199" i="8"/>
  <c r="G199" i="8"/>
  <c r="E199" i="8"/>
  <c r="AE198" i="8"/>
  <c r="B198" i="8"/>
  <c r="F197" i="8"/>
  <c r="B197" i="8"/>
  <c r="AG196" i="8"/>
  <c r="AF196" i="8"/>
  <c r="AD196" i="8"/>
  <c r="AC196" i="8"/>
  <c r="AB196" i="8"/>
  <c r="AA196" i="8"/>
  <c r="Z196" i="8"/>
  <c r="Y196" i="8"/>
  <c r="X196" i="8"/>
  <c r="W196" i="8"/>
  <c r="V196" i="8"/>
  <c r="U196" i="8"/>
  <c r="T196" i="8"/>
  <c r="S196" i="8"/>
  <c r="R196" i="8"/>
  <c r="Q196" i="8"/>
  <c r="P196" i="8"/>
  <c r="O196" i="8"/>
  <c r="N196" i="8"/>
  <c r="M196" i="8"/>
  <c r="L196" i="8"/>
  <c r="K196" i="8"/>
  <c r="J196" i="8"/>
  <c r="I196" i="8"/>
  <c r="H196" i="8"/>
  <c r="G196" i="8"/>
  <c r="E196" i="8"/>
  <c r="F195" i="8"/>
  <c r="B195" i="8"/>
  <c r="F194" i="8"/>
  <c r="B194" i="8"/>
  <c r="AG193" i="8"/>
  <c r="AF193" i="8"/>
  <c r="AE193" i="8"/>
  <c r="AD193" i="8"/>
  <c r="AC193" i="8"/>
  <c r="AB193" i="8"/>
  <c r="AA193" i="8"/>
  <c r="Z193" i="8"/>
  <c r="Y193" i="8"/>
  <c r="X193" i="8"/>
  <c r="W193" i="8"/>
  <c r="V193" i="8"/>
  <c r="U193" i="8"/>
  <c r="T193" i="8"/>
  <c r="S193" i="8"/>
  <c r="R193" i="8"/>
  <c r="Q193" i="8"/>
  <c r="P193" i="8"/>
  <c r="O193" i="8"/>
  <c r="N193" i="8"/>
  <c r="M193" i="8"/>
  <c r="L193" i="8"/>
  <c r="K193" i="8"/>
  <c r="J193" i="8"/>
  <c r="I193" i="8"/>
  <c r="H193" i="8"/>
  <c r="G193" i="8"/>
  <c r="E193" i="8"/>
  <c r="AE192" i="8"/>
  <c r="B192" i="8"/>
  <c r="B191" i="8"/>
  <c r="B190" i="8"/>
  <c r="B189" i="8"/>
  <c r="B188" i="8"/>
  <c r="B187" i="8"/>
  <c r="AG186" i="8"/>
  <c r="AF186" i="8"/>
  <c r="AD186" i="8"/>
  <c r="AC186" i="8"/>
  <c r="AB186" i="8"/>
  <c r="AA186" i="8"/>
  <c r="Z186" i="8"/>
  <c r="Y186" i="8"/>
  <c r="X186" i="8"/>
  <c r="W186" i="8"/>
  <c r="V186" i="8"/>
  <c r="U186" i="8"/>
  <c r="T186" i="8"/>
  <c r="S186" i="8"/>
  <c r="R186" i="8"/>
  <c r="Q186" i="8"/>
  <c r="P186" i="8"/>
  <c r="O186" i="8"/>
  <c r="N186" i="8"/>
  <c r="M186" i="8"/>
  <c r="L186" i="8"/>
  <c r="K186" i="8"/>
  <c r="J186" i="8"/>
  <c r="I186" i="8"/>
  <c r="H186" i="8"/>
  <c r="G186" i="8"/>
  <c r="E186" i="8"/>
  <c r="AE184" i="8"/>
  <c r="B184" i="8"/>
  <c r="AE183" i="8"/>
  <c r="B183" i="8"/>
  <c r="F182" i="8"/>
  <c r="B182" i="8"/>
  <c r="AE181" i="8"/>
  <c r="B181" i="8"/>
  <c r="F180" i="8"/>
  <c r="B180" i="8"/>
  <c r="F179" i="8"/>
  <c r="B179" i="8"/>
  <c r="F178" i="8"/>
  <c r="B178" i="8"/>
  <c r="F177" i="8"/>
  <c r="B177" i="8"/>
  <c r="F176" i="8"/>
  <c r="B176" i="8"/>
  <c r="F175" i="8"/>
  <c r="B175" i="8"/>
  <c r="F174" i="8"/>
  <c r="B174" i="8"/>
  <c r="F173" i="8"/>
  <c r="B173" i="8"/>
  <c r="F172" i="8"/>
  <c r="B172" i="8"/>
  <c r="F171" i="8"/>
  <c r="B171" i="8"/>
  <c r="F170" i="8"/>
  <c r="B170" i="8"/>
  <c r="E169" i="8"/>
  <c r="AE168" i="8"/>
  <c r="B168" i="8"/>
  <c r="AE167" i="8"/>
  <c r="B167" i="8"/>
  <c r="AE164" i="8"/>
  <c r="B164" i="8"/>
  <c r="B163" i="8"/>
  <c r="AE162" i="8"/>
  <c r="B162" i="8"/>
  <c r="AE161" i="8"/>
  <c r="B161" i="8"/>
  <c r="B160" i="8"/>
  <c r="B159" i="8"/>
  <c r="AE158" i="8"/>
  <c r="B158" i="8"/>
  <c r="AE157" i="8"/>
  <c r="B157" i="8"/>
  <c r="F156" i="8"/>
  <c r="B156" i="8"/>
  <c r="AE155" i="8"/>
  <c r="B155" i="8"/>
  <c r="B154" i="8"/>
  <c r="AE153" i="8"/>
  <c r="B153" i="8"/>
  <c r="B152" i="8"/>
  <c r="B151" i="8"/>
  <c r="B150" i="8"/>
  <c r="F149" i="8"/>
  <c r="B149" i="8"/>
  <c r="B148" i="8"/>
  <c r="F147" i="8"/>
  <c r="B147" i="8"/>
  <c r="F146" i="8"/>
  <c r="B146" i="8"/>
  <c r="AE145" i="8"/>
  <c r="B145" i="8"/>
  <c r="B144" i="8"/>
  <c r="B143" i="8"/>
  <c r="B142" i="8"/>
  <c r="B141" i="8"/>
  <c r="AG140" i="8"/>
  <c r="AF140" i="8"/>
  <c r="AD140" i="8"/>
  <c r="AC140" i="8"/>
  <c r="AB140" i="8"/>
  <c r="AA140" i="8"/>
  <c r="Z140" i="8"/>
  <c r="Y140" i="8"/>
  <c r="X140" i="8"/>
  <c r="W140" i="8"/>
  <c r="V140" i="8"/>
  <c r="U140" i="8"/>
  <c r="T140" i="8"/>
  <c r="S140" i="8"/>
  <c r="R140" i="8"/>
  <c r="Q140" i="8"/>
  <c r="P140" i="8"/>
  <c r="O140" i="8"/>
  <c r="N140" i="8"/>
  <c r="M140" i="8"/>
  <c r="L140" i="8"/>
  <c r="K140" i="8"/>
  <c r="J140" i="8"/>
  <c r="I140" i="8"/>
  <c r="H140" i="8"/>
  <c r="G140" i="8"/>
  <c r="E140" i="8"/>
  <c r="F139" i="8"/>
  <c r="B139" i="8"/>
  <c r="AE138" i="8"/>
  <c r="B138" i="8"/>
  <c r="F137" i="8"/>
  <c r="B137" i="8"/>
  <c r="F136" i="8"/>
  <c r="B136" i="8"/>
  <c r="AG135" i="8"/>
  <c r="AF135" i="8"/>
  <c r="AD135" i="8"/>
  <c r="AC135" i="8"/>
  <c r="AB135" i="8"/>
  <c r="AA135" i="8"/>
  <c r="Z135" i="8"/>
  <c r="Y135" i="8"/>
  <c r="X135" i="8"/>
  <c r="W135" i="8"/>
  <c r="V135" i="8"/>
  <c r="U135" i="8"/>
  <c r="T135" i="8"/>
  <c r="S135" i="8"/>
  <c r="R135" i="8"/>
  <c r="Q135" i="8"/>
  <c r="P135" i="8"/>
  <c r="O135" i="8"/>
  <c r="N135" i="8"/>
  <c r="M135" i="8"/>
  <c r="L135" i="8"/>
  <c r="K135" i="8"/>
  <c r="J135" i="8"/>
  <c r="I135" i="8"/>
  <c r="H135" i="8"/>
  <c r="G135" i="8"/>
  <c r="E135" i="8"/>
  <c r="AE134" i="8"/>
  <c r="B134" i="8"/>
  <c r="B133" i="8"/>
  <c r="F132" i="8"/>
  <c r="B132" i="8"/>
  <c r="F131" i="8"/>
  <c r="B131" i="8"/>
  <c r="F130" i="8"/>
  <c r="B130" i="8"/>
  <c r="AE129" i="8"/>
  <c r="B129" i="8"/>
  <c r="F128" i="8"/>
  <c r="B128" i="8"/>
  <c r="AG127" i="8"/>
  <c r="AF127" i="8"/>
  <c r="AD127" i="8"/>
  <c r="AC127" i="8"/>
  <c r="AB127" i="8"/>
  <c r="AA127" i="8"/>
  <c r="Z127" i="8"/>
  <c r="Y127" i="8"/>
  <c r="X127" i="8"/>
  <c r="W127" i="8"/>
  <c r="V127" i="8"/>
  <c r="U127" i="8"/>
  <c r="T127" i="8"/>
  <c r="S127" i="8"/>
  <c r="R127" i="8"/>
  <c r="Q127" i="8"/>
  <c r="P127" i="8"/>
  <c r="O127" i="8"/>
  <c r="N127" i="8"/>
  <c r="M127" i="8"/>
  <c r="L127" i="8"/>
  <c r="K127" i="8"/>
  <c r="J127" i="8"/>
  <c r="I127" i="8"/>
  <c r="H127" i="8"/>
  <c r="G127" i="8"/>
  <c r="E127" i="8"/>
  <c r="AE125" i="8"/>
  <c r="B125" i="8"/>
  <c r="F124" i="8"/>
  <c r="B124" i="8"/>
  <c r="B123" i="8"/>
  <c r="B122" i="8"/>
  <c r="F121" i="8"/>
  <c r="B121" i="8"/>
  <c r="F120" i="8"/>
  <c r="B120" i="8"/>
  <c r="F119" i="8"/>
  <c r="B119" i="8"/>
  <c r="F118" i="8"/>
  <c r="B118" i="8"/>
  <c r="B117" i="8"/>
  <c r="AE116" i="8"/>
  <c r="B116" i="8"/>
  <c r="F115" i="8"/>
  <c r="B115" i="8"/>
  <c r="F114" i="8"/>
  <c r="B114" i="8"/>
  <c r="F113" i="8"/>
  <c r="B113" i="8"/>
  <c r="F112" i="8"/>
  <c r="B112" i="8"/>
  <c r="B111" i="8"/>
  <c r="AE109" i="8"/>
  <c r="B109" i="8"/>
  <c r="F108" i="8"/>
  <c r="B108" i="8"/>
  <c r="AE107" i="8"/>
  <c r="B107" i="8"/>
  <c r="AG106" i="8"/>
  <c r="AF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E106" i="8"/>
  <c r="AE105" i="8"/>
  <c r="B105" i="8"/>
  <c r="AG104" i="8"/>
  <c r="AF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E104" i="8"/>
  <c r="F102" i="8"/>
  <c r="B102" i="8"/>
  <c r="B101" i="8"/>
  <c r="B100" i="8"/>
  <c r="B99" i="8"/>
  <c r="F98" i="8"/>
  <c r="B98" i="8"/>
  <c r="F97" i="8"/>
  <c r="B97" i="8"/>
  <c r="E96" i="8"/>
  <c r="AG90" i="8"/>
  <c r="AG82" i="8" s="1"/>
  <c r="AF90" i="8"/>
  <c r="AF82" i="8" s="1"/>
  <c r="AD90" i="8"/>
  <c r="AD82" i="8" s="1"/>
  <c r="AC90" i="8"/>
  <c r="AC82" i="8" s="1"/>
  <c r="AB90" i="8"/>
  <c r="AB82" i="8" s="1"/>
  <c r="AA90" i="8"/>
  <c r="AA82" i="8" s="1"/>
  <c r="Z90" i="8"/>
  <c r="Z82" i="8" s="1"/>
  <c r="Y90" i="8"/>
  <c r="Y82" i="8" s="1"/>
  <c r="X90" i="8"/>
  <c r="X82" i="8" s="1"/>
  <c r="W90" i="8"/>
  <c r="W82" i="8" s="1"/>
  <c r="V90" i="8"/>
  <c r="V82" i="8" s="1"/>
  <c r="U90" i="8"/>
  <c r="U82" i="8" s="1"/>
  <c r="T90" i="8"/>
  <c r="T82" i="8" s="1"/>
  <c r="S90" i="8"/>
  <c r="S82" i="8" s="1"/>
  <c r="R90" i="8"/>
  <c r="R82" i="8" s="1"/>
  <c r="Q90" i="8"/>
  <c r="Q82" i="8" s="1"/>
  <c r="P90" i="8"/>
  <c r="P82" i="8" s="1"/>
  <c r="O90" i="8"/>
  <c r="O82" i="8" s="1"/>
  <c r="N90" i="8"/>
  <c r="N82" i="8" s="1"/>
  <c r="M90" i="8"/>
  <c r="M82" i="8" s="1"/>
  <c r="L90" i="8"/>
  <c r="L82" i="8" s="1"/>
  <c r="K90" i="8"/>
  <c r="K82" i="8" s="1"/>
  <c r="J90" i="8"/>
  <c r="J82" i="8" s="1"/>
  <c r="I90" i="8"/>
  <c r="I82" i="8" s="1"/>
  <c r="H90" i="8"/>
  <c r="H82" i="8" s="1"/>
  <c r="G90" i="8"/>
  <c r="G82" i="8" s="1"/>
  <c r="E90" i="8"/>
  <c r="AE81" i="8"/>
  <c r="B81" i="8"/>
  <c r="AG80" i="8"/>
  <c r="AF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E80" i="8"/>
  <c r="B79" i="8"/>
  <c r="AG78" i="8"/>
  <c r="AF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E78" i="8"/>
  <c r="B77" i="8"/>
  <c r="AG76" i="8"/>
  <c r="AF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E76" i="8"/>
  <c r="AE75" i="8"/>
  <c r="B75" i="8"/>
  <c r="AG74" i="8"/>
  <c r="AF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E74" i="8"/>
  <c r="B73" i="8"/>
  <c r="AG72" i="8"/>
  <c r="AF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E72" i="8"/>
  <c r="B71" i="8"/>
  <c r="B70" i="8"/>
  <c r="B69" i="8"/>
  <c r="AG68" i="8"/>
  <c r="AF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E68" i="8"/>
  <c r="F66" i="8"/>
  <c r="B66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E65" i="8"/>
  <c r="F62" i="8"/>
  <c r="B62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E61" i="8"/>
  <c r="F60" i="8"/>
  <c r="B60" i="8"/>
  <c r="P59" i="8"/>
  <c r="B59" i="8"/>
  <c r="F58" i="8"/>
  <c r="B58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O57" i="8"/>
  <c r="N57" i="8"/>
  <c r="M57" i="8"/>
  <c r="L57" i="8"/>
  <c r="K57" i="8"/>
  <c r="J57" i="8"/>
  <c r="I57" i="8"/>
  <c r="H57" i="8"/>
  <c r="G57" i="8"/>
  <c r="E57" i="8"/>
  <c r="F56" i="8"/>
  <c r="B56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E55" i="8"/>
  <c r="AE54" i="8"/>
  <c r="B54" i="8"/>
  <c r="AG53" i="8"/>
  <c r="AF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E53" i="8"/>
  <c r="F52" i="8"/>
  <c r="B52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E51" i="8"/>
  <c r="AE50" i="8"/>
  <c r="B50" i="8"/>
  <c r="F49" i="8"/>
  <c r="B49" i="8"/>
  <c r="F48" i="8"/>
  <c r="B48" i="8"/>
  <c r="AG47" i="8"/>
  <c r="AF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E47" i="8"/>
  <c r="AE46" i="8"/>
  <c r="B46" i="8"/>
  <c r="AG45" i="8"/>
  <c r="AF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E45" i="8"/>
  <c r="B44" i="8"/>
  <c r="AG43" i="8"/>
  <c r="AF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E43" i="8"/>
  <c r="E39" i="8" s="1"/>
  <c r="AE42" i="8"/>
  <c r="B42" i="8"/>
  <c r="AE41" i="8"/>
  <c r="B41" i="8"/>
  <c r="AE40" i="8"/>
  <c r="B40" i="8"/>
  <c r="AG39" i="8"/>
  <c r="AF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8" i="8"/>
  <c r="B38" i="8"/>
  <c r="AE37" i="8"/>
  <c r="B37" i="8"/>
  <c r="AG36" i="8"/>
  <c r="AF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E36" i="8"/>
  <c r="AE35" i="8"/>
  <c r="B35" i="8"/>
  <c r="AE34" i="8"/>
  <c r="B34" i="8"/>
  <c r="AG33" i="8"/>
  <c r="AF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E33" i="8"/>
  <c r="AE32" i="8"/>
  <c r="B32" i="8"/>
  <c r="AG31" i="8"/>
  <c r="AF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E31" i="8"/>
  <c r="F30" i="8"/>
  <c r="B30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E29" i="8"/>
  <c r="B28" i="8"/>
  <c r="AG27" i="8"/>
  <c r="AF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B26" i="8"/>
  <c r="AE25" i="8"/>
  <c r="B25" i="8"/>
  <c r="AE24" i="8"/>
  <c r="F23" i="8"/>
  <c r="B23" i="8"/>
  <c r="F22" i="8"/>
  <c r="B22" i="8"/>
  <c r="AE21" i="8"/>
  <c r="B21" i="8"/>
  <c r="B20" i="8"/>
  <c r="F19" i="8"/>
  <c r="B19" i="8"/>
  <c r="AG18" i="8"/>
  <c r="AF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E18" i="8"/>
  <c r="B17" i="8"/>
  <c r="AG16" i="8"/>
  <c r="AF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O16" i="8"/>
  <c r="N16" i="8"/>
  <c r="M16" i="8"/>
  <c r="L16" i="8"/>
  <c r="K16" i="8"/>
  <c r="J16" i="8"/>
  <c r="I16" i="8"/>
  <c r="H16" i="8"/>
  <c r="G16" i="8"/>
  <c r="E16" i="8"/>
  <c r="J96" i="13" l="1"/>
  <c r="K96" i="13"/>
  <c r="L96" i="13"/>
  <c r="P107" i="13"/>
  <c r="I96" i="13"/>
  <c r="P96" i="13" s="1"/>
  <c r="I95" i="8"/>
  <c r="M95" i="8"/>
  <c r="Q95" i="8"/>
  <c r="U95" i="8"/>
  <c r="Y95" i="8"/>
  <c r="G95" i="8"/>
  <c r="K95" i="8"/>
  <c r="O95" i="8"/>
  <c r="S95" i="8"/>
  <c r="W95" i="8"/>
  <c r="AA95" i="8"/>
  <c r="AF95" i="8"/>
  <c r="J95" i="8"/>
  <c r="N95" i="8"/>
  <c r="R95" i="8"/>
  <c r="V95" i="8"/>
  <c r="Z95" i="8"/>
  <c r="AD95" i="8"/>
  <c r="T95" i="8"/>
  <c r="H95" i="8"/>
  <c r="L95" i="8"/>
  <c r="X95" i="8"/>
  <c r="AB95" i="8"/>
  <c r="AG95" i="8"/>
  <c r="AC95" i="8"/>
  <c r="AE169" i="8"/>
  <c r="E13" i="10"/>
  <c r="AE110" i="8"/>
  <c r="I68" i="13"/>
  <c r="P68" i="13" s="1"/>
  <c r="J68" i="13"/>
  <c r="L68" i="13"/>
  <c r="K77" i="13"/>
  <c r="K68" i="13" s="1"/>
  <c r="J67" i="8"/>
  <c r="N67" i="8"/>
  <c r="R67" i="8"/>
  <c r="V67" i="8"/>
  <c r="Z67" i="8"/>
  <c r="AD67" i="8"/>
  <c r="G67" i="8"/>
  <c r="K67" i="8"/>
  <c r="O67" i="8"/>
  <c r="S67" i="8"/>
  <c r="W67" i="8"/>
  <c r="AA67" i="8"/>
  <c r="AF67" i="8"/>
  <c r="H67" i="8"/>
  <c r="L67" i="8"/>
  <c r="P67" i="8"/>
  <c r="T67" i="8"/>
  <c r="X67" i="8"/>
  <c r="AB67" i="8"/>
  <c r="AG67" i="8"/>
  <c r="I67" i="8"/>
  <c r="M67" i="8"/>
  <c r="Q67" i="8"/>
  <c r="U67" i="8"/>
  <c r="Y67" i="8"/>
  <c r="AC67" i="8"/>
  <c r="E82" i="8"/>
  <c r="K34" i="13"/>
  <c r="K19" i="13"/>
  <c r="I16" i="13"/>
  <c r="P16" i="13" s="1"/>
  <c r="J16" i="13"/>
  <c r="L16" i="13"/>
  <c r="K40" i="13"/>
  <c r="F21" i="8"/>
  <c r="F25" i="8"/>
  <c r="F40" i="8"/>
  <c r="F42" i="8"/>
  <c r="F55" i="8"/>
  <c r="F70" i="8"/>
  <c r="F75" i="8"/>
  <c r="F100" i="8"/>
  <c r="F129" i="8"/>
  <c r="F133" i="8"/>
  <c r="F142" i="8"/>
  <c r="F144" i="8"/>
  <c r="F148" i="8"/>
  <c r="F150" i="8"/>
  <c r="F152" i="8"/>
  <c r="F154" i="8"/>
  <c r="F158" i="8"/>
  <c r="F160" i="8"/>
  <c r="F162" i="8"/>
  <c r="F164" i="8"/>
  <c r="F168" i="8"/>
  <c r="F188" i="8"/>
  <c r="F190" i="8"/>
  <c r="F192" i="8"/>
  <c r="F210" i="8"/>
  <c r="F228" i="8"/>
  <c r="F230" i="8"/>
  <c r="F237" i="8"/>
  <c r="F254" i="8"/>
  <c r="F29" i="8"/>
  <c r="F35" i="8"/>
  <c r="F51" i="8"/>
  <c r="F65" i="8"/>
  <c r="F77" i="8"/>
  <c r="F105" i="8"/>
  <c r="F116" i="8"/>
  <c r="F123" i="8"/>
  <c r="F125" i="8"/>
  <c r="F184" i="8"/>
  <c r="F203" i="8"/>
  <c r="F205" i="8"/>
  <c r="F214" i="8"/>
  <c r="AE216" i="8"/>
  <c r="F216" i="8" s="1"/>
  <c r="F218" i="8"/>
  <c r="F224" i="8"/>
  <c r="F223" i="8" s="1"/>
  <c r="F239" i="8"/>
  <c r="F20" i="8"/>
  <c r="F24" i="8"/>
  <c r="F26" i="8"/>
  <c r="F32" i="8"/>
  <c r="F41" i="8"/>
  <c r="F54" i="8"/>
  <c r="F69" i="8"/>
  <c r="F71" i="8"/>
  <c r="F99" i="8"/>
  <c r="F101" i="8"/>
  <c r="F107" i="8"/>
  <c r="F109" i="8"/>
  <c r="F134" i="8"/>
  <c r="F141" i="8"/>
  <c r="F143" i="8"/>
  <c r="F145" i="8"/>
  <c r="F151" i="8"/>
  <c r="F153" i="8"/>
  <c r="F155" i="8"/>
  <c r="F157" i="8"/>
  <c r="F159" i="8"/>
  <c r="F161" i="8"/>
  <c r="F163" i="8"/>
  <c r="F167" i="8"/>
  <c r="F187" i="8"/>
  <c r="F191" i="8"/>
  <c r="F211" i="8"/>
  <c r="F227" i="8"/>
  <c r="F229" i="8"/>
  <c r="F232" i="8"/>
  <c r="F241" i="8"/>
  <c r="F248" i="8"/>
  <c r="F28" i="8"/>
  <c r="F34" i="8"/>
  <c r="F59" i="8"/>
  <c r="F57" i="8" s="1"/>
  <c r="F61" i="8"/>
  <c r="F73" i="8"/>
  <c r="F117" i="8"/>
  <c r="F122" i="8"/>
  <c r="F138" i="8"/>
  <c r="F135" i="8" s="1"/>
  <c r="F181" i="8"/>
  <c r="F183" i="8"/>
  <c r="F204" i="8"/>
  <c r="F213" i="8"/>
  <c r="F217" i="8"/>
  <c r="F235" i="8"/>
  <c r="F250" i="8"/>
  <c r="F226" i="8"/>
  <c r="AE225" i="8"/>
  <c r="P215" i="8"/>
  <c r="P95" i="8" s="1"/>
  <c r="N15" i="8"/>
  <c r="W15" i="8"/>
  <c r="AF15" i="8"/>
  <c r="J15" i="8"/>
  <c r="S15" i="8"/>
  <c r="AA15" i="8"/>
  <c r="K15" i="8"/>
  <c r="X15" i="8"/>
  <c r="AE236" i="8"/>
  <c r="AE240" i="8"/>
  <c r="G15" i="8"/>
  <c r="T15" i="8"/>
  <c r="AB15" i="8"/>
  <c r="H15" i="8"/>
  <c r="L15" i="8"/>
  <c r="Q15" i="8"/>
  <c r="U15" i="8"/>
  <c r="Y15" i="8"/>
  <c r="AC15" i="8"/>
  <c r="AE27" i="8"/>
  <c r="O15" i="8"/>
  <c r="AG15" i="8"/>
  <c r="I15" i="8"/>
  <c r="M15" i="8"/>
  <c r="R15" i="8"/>
  <c r="V15" i="8"/>
  <c r="Z15" i="8"/>
  <c r="AD15" i="8"/>
  <c r="K48" i="13"/>
  <c r="AE74" i="8"/>
  <c r="F193" i="8"/>
  <c r="AE104" i="8"/>
  <c r="AE238" i="8"/>
  <c r="AE76" i="8"/>
  <c r="E15" i="8"/>
  <c r="AE72" i="8"/>
  <c r="AE106" i="8"/>
  <c r="AE234" i="8"/>
  <c r="E14" i="8"/>
  <c r="P57" i="8"/>
  <c r="P15" i="8" s="1"/>
  <c r="E67" i="8"/>
  <c r="AE53" i="8"/>
  <c r="AE140" i="8"/>
  <c r="AE212" i="8"/>
  <c r="F222" i="8"/>
  <c r="AE221" i="8"/>
  <c r="F46" i="8"/>
  <c r="AE45" i="8"/>
  <c r="F91" i="8"/>
  <c r="AE90" i="8"/>
  <c r="AE82" i="8" s="1"/>
  <c r="F189" i="8"/>
  <c r="AE186" i="8"/>
  <c r="F198" i="8"/>
  <c r="AE196" i="8"/>
  <c r="F246" i="8"/>
  <c r="AE245" i="8"/>
  <c r="F17" i="8"/>
  <c r="AE16" i="8"/>
  <c r="AE33" i="8"/>
  <c r="AE68" i="8"/>
  <c r="F79" i="8"/>
  <c r="AE78" i="8"/>
  <c r="F200" i="8"/>
  <c r="AE199" i="8"/>
  <c r="F244" i="8"/>
  <c r="AE242" i="8"/>
  <c r="AE18" i="8"/>
  <c r="AE31" i="8"/>
  <c r="F37" i="8"/>
  <c r="AE36" i="8"/>
  <c r="AE39" i="8"/>
  <c r="F44" i="8"/>
  <c r="AE43" i="8"/>
  <c r="F50" i="8"/>
  <c r="AE47" i="8"/>
  <c r="F81" i="8"/>
  <c r="AE80" i="8"/>
  <c r="AE127" i="8"/>
  <c r="F202" i="8"/>
  <c r="AE201" i="8"/>
  <c r="F220" i="8"/>
  <c r="AE219" i="8"/>
  <c r="AE135" i="8"/>
  <c r="AE209" i="8"/>
  <c r="AE247" i="8"/>
  <c r="AE249" i="8"/>
  <c r="AE253" i="8"/>
  <c r="F169" i="8" l="1"/>
  <c r="F96" i="8"/>
  <c r="F110" i="8"/>
  <c r="L15" i="13"/>
  <c r="I15" i="13"/>
  <c r="P15" i="13" s="1"/>
  <c r="J15" i="13"/>
  <c r="AE67" i="8"/>
  <c r="AD14" i="8"/>
  <c r="M14" i="8"/>
  <c r="T14" i="8"/>
  <c r="X14" i="8"/>
  <c r="J14" i="8"/>
  <c r="AG14" i="8"/>
  <c r="Y14" i="8"/>
  <c r="H14" i="8"/>
  <c r="W14" i="8"/>
  <c r="R14" i="8"/>
  <c r="Q14" i="8"/>
  <c r="P14" i="8"/>
  <c r="Z14" i="8"/>
  <c r="I14" i="8"/>
  <c r="AC14" i="8"/>
  <c r="L14" i="8"/>
  <c r="G14" i="8"/>
  <c r="K14" i="8"/>
  <c r="AF14" i="8"/>
  <c r="V14" i="8"/>
  <c r="AA14" i="8"/>
  <c r="O14" i="8"/>
  <c r="U14" i="8"/>
  <c r="AB14" i="8"/>
  <c r="S14" i="8"/>
  <c r="N14" i="8"/>
  <c r="F68" i="8"/>
  <c r="F225" i="8"/>
  <c r="F212" i="8"/>
  <c r="F39" i="8"/>
  <c r="F76" i="8"/>
  <c r="F33" i="8"/>
  <c r="F215" i="8"/>
  <c r="F209" i="8"/>
  <c r="F127" i="8"/>
  <c r="F18" i="8"/>
  <c r="F140" i="8"/>
  <c r="AE215" i="8"/>
  <c r="AE95" i="8" s="1"/>
  <c r="F106" i="8"/>
  <c r="K16" i="13"/>
  <c r="K15" i="13" s="1"/>
  <c r="F219" i="8"/>
  <c r="F36" i="8"/>
  <c r="F242" i="8"/>
  <c r="F199" i="8"/>
  <c r="F16" i="8"/>
  <c r="F196" i="8"/>
  <c r="F234" i="8"/>
  <c r="F72" i="8"/>
  <c r="F53" i="8"/>
  <c r="F80" i="8"/>
  <c r="F43" i="8"/>
  <c r="F90" i="8"/>
  <c r="F82" i="8" s="1"/>
  <c r="F27" i="8"/>
  <c r="F240" i="8"/>
  <c r="F31" i="8"/>
  <c r="F253" i="8"/>
  <c r="F236" i="8"/>
  <c r="F201" i="8"/>
  <c r="F78" i="8"/>
  <c r="F245" i="8"/>
  <c r="F186" i="8"/>
  <c r="F221" i="8"/>
  <c r="F238" i="8"/>
  <c r="F74" i="8"/>
  <c r="F47" i="8"/>
  <c r="F45" i="8"/>
  <c r="F249" i="8"/>
  <c r="F247" i="8"/>
  <c r="F104" i="8"/>
  <c r="AE15" i="8"/>
  <c r="F95" i="8" l="1"/>
  <c r="F67" i="8"/>
  <c r="AE14" i="8"/>
  <c r="F15" i="8"/>
  <c r="F14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Татьяна Николаевна Базжина</author>
    <author>Екатерина Александровна Бутылина</author>
  </authors>
  <commentList>
    <comment ref="AE50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204"/>
          </rPr>
          <t>Татьяна Николаевна Базжина: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36"/>
            <color indexed="81"/>
            <rFont val="Tahoma"/>
            <family val="2"/>
            <charset val="204"/>
          </rPr>
          <t xml:space="preserve">Оплачено только 6284,85
</t>
        </r>
      </text>
    </comment>
    <comment ref="P102" authorId="0" shapeId="0" xr:uid="{FD194BD4-E205-42C7-8611-9F52FC330045}">
      <text>
        <r>
          <rPr>
            <b/>
            <sz val="9"/>
            <color indexed="81"/>
            <rFont val="Tahoma"/>
            <family val="2"/>
            <charset val="204"/>
          </rPr>
          <t>Татьяна Николаевна Базжина:</t>
        </r>
        <r>
          <rPr>
            <sz val="9"/>
            <color indexed="81"/>
            <rFont val="Tahoma"/>
            <family val="2"/>
            <charset val="204"/>
          </rPr>
          <t xml:space="preserve">
Добали еще по второму кругу</t>
        </r>
      </text>
    </comment>
    <comment ref="C248" authorId="1" shapeId="0" xr:uid="{00000000-0006-0000-0600-000002000000}">
      <text>
        <r>
          <rPr>
            <sz val="36"/>
            <color indexed="81"/>
            <rFont val="Tahoma"/>
            <family val="2"/>
            <charset val="204"/>
          </rPr>
          <t xml:space="preserve">
корп. 1
</t>
        </r>
      </text>
    </comment>
  </commentList>
</comments>
</file>

<file path=xl/sharedStrings.xml><?xml version="1.0" encoding="utf-8"?>
<sst xmlns="http://schemas.openxmlformats.org/spreadsheetml/2006/main" count="2388" uniqueCount="453">
  <si>
    <t>№ п/п</t>
  </si>
  <si>
    <t>Адрес многоквартирного дома
(далее - МКД)</t>
  </si>
  <si>
    <t>Стоимость капитального ремонта ВСЕГО</t>
  </si>
  <si>
    <t>виды, установленные нормативным правовым актом субъекта РФ</t>
  </si>
  <si>
    <t xml:space="preserve">Срок выполнения проектной документации </t>
  </si>
  <si>
    <t>Срок выполнения запланированных строительно - монтажных работ (уточняется по видам)</t>
  </si>
  <si>
    <t>Срок оказания услуги по строительному контролю</t>
  </si>
  <si>
    <t>ремонт внутридомовых инженерных систем</t>
  </si>
  <si>
    <t>ремонт или замена лифтового оборудования</t>
  </si>
  <si>
    <t>ремонт крыши</t>
  </si>
  <si>
    <t>ремонт подвальных помещений</t>
  </si>
  <si>
    <t>ремонт фасада</t>
  </si>
  <si>
    <t>ремонт фундамента</t>
  </si>
  <si>
    <t>замена плоской кровли на стропильную</t>
  </si>
  <si>
    <t>капитальный ремонт внутридомовых инженерных систем вентиляции и дымоудаления при капитальном ремонте крыш</t>
  </si>
  <si>
    <t>ремонт внутридомовых инженерных систем теплоснабжения с заменой отопительных приборов (радиаторов) в местах общего пользования и отопительных приборов (радиаторов), расположенных в жилых помещениях, не имеющих отключающих устройств</t>
  </si>
  <si>
    <t>устройство вновь выгребных ям или отстойников с биологической очисткой сточных вод (септиков) при отсутствии централизованной системы канализации</t>
  </si>
  <si>
    <t>утепление фасадов</t>
  </si>
  <si>
    <t>ремонт выпусков системы водоотведения до первого смотрового колодца при капитальном ремонте внутридомовых инженерных систем водоотведения</t>
  </si>
  <si>
    <t>установка узлов управления и регулирования потребления ресурсов, необходимых для предоставления коммунальных услуг (тепловой энергии, горячей и холодной воды, электрической энергии, газа), с оборудованием устройств автоматизации и диспетчеризации, при проведении капитального ремонта внутридомовых инженерных систем</t>
  </si>
  <si>
    <t>установка или замена в комплексе оборудования индивидуальных тепловых пунктов, при проведении капитального ремонта внутридомовых инженерных систем теплоснабжения</t>
  </si>
  <si>
    <t>строительный контроль</t>
  </si>
  <si>
    <t>разработка проектной документации</t>
  </si>
  <si>
    <t>ремонт сетей ХВС</t>
  </si>
  <si>
    <t>ремонт сетей ГВС</t>
  </si>
  <si>
    <t>ремонт сетей теплоснабжения</t>
  </si>
  <si>
    <t>ремонт систем водоотведения</t>
  </si>
  <si>
    <t>ремонт сетей электроснабжения</t>
  </si>
  <si>
    <t>ремонт сетей газоснабжения</t>
  </si>
  <si>
    <t>руб.</t>
  </si>
  <si>
    <t>ед.</t>
  </si>
  <si>
    <t>кв.м</t>
  </si>
  <si>
    <t>куб.м</t>
  </si>
  <si>
    <t>Суздальский р-н, Боголюбово п, Западная ул, 5</t>
  </si>
  <si>
    <t>Год</t>
  </si>
  <si>
    <t>Материал стен</t>
  </si>
  <si>
    <t>Количество этажей</t>
  </si>
  <si>
    <t>Количество подъездов</t>
  </si>
  <si>
    <t>общая площадь МКД, всего</t>
  </si>
  <si>
    <t>Площадь помещений МКД:</t>
  </si>
  <si>
    <t>Наименование организации, осуществляющей управление МКД</t>
  </si>
  <si>
    <t>Удельная стоимость капитального ремонта 1 кв. м. общей площади помещений МКД</t>
  </si>
  <si>
    <t>Предельная стоимость капитального ремонта 1 кв. м. общей площади помещений МКД</t>
  </si>
  <si>
    <t>ввода в эксплуатацию</t>
  </si>
  <si>
    <t>завершение последнего капитального ремонта</t>
  </si>
  <si>
    <t>всего:</t>
  </si>
  <si>
    <t>чел.</t>
  </si>
  <si>
    <t>руб./кв.м</t>
  </si>
  <si>
    <t>РО</t>
  </si>
  <si>
    <t>НУ</t>
  </si>
  <si>
    <t>Каменные, кирпичные</t>
  </si>
  <si>
    <t>-</t>
  </si>
  <si>
    <t>УК</t>
  </si>
  <si>
    <t>ООО"НАШ ДОМ"</t>
  </si>
  <si>
    <t>МКП г. Судогда "Коммунальщик"</t>
  </si>
  <si>
    <t>ООО "УК"Наш Дом"</t>
  </si>
  <si>
    <t>МУМП ЖКХ п.Ставрово</t>
  </si>
  <si>
    <t>ООО УК "Пономарев С.А."</t>
  </si>
  <si>
    <t>2</t>
  </si>
  <si>
    <t>1</t>
  </si>
  <si>
    <t>1961</t>
  </si>
  <si>
    <t>4</t>
  </si>
  <si>
    <t>Панельные</t>
  </si>
  <si>
    <t>3</t>
  </si>
  <si>
    <t>1981</t>
  </si>
  <si>
    <t>Ж/б панели</t>
  </si>
  <si>
    <t>МУП "ЖКХ" ЗАТО г. Радужный</t>
  </si>
  <si>
    <t>ООО "Домоуправ"</t>
  </si>
  <si>
    <t>ООО "Верба"</t>
  </si>
  <si>
    <t>ООО УК "Партнер"</t>
  </si>
  <si>
    <t>Деревянные</t>
  </si>
  <si>
    <t>ООО УК "ТеплоСервис"</t>
  </si>
  <si>
    <t>ООО "ГУК"</t>
  </si>
  <si>
    <t>Блочные</t>
  </si>
  <si>
    <t>ТСЖ</t>
  </si>
  <si>
    <t>ООО "МУПЖРЭП"</t>
  </si>
  <si>
    <t>ООО "Жилищник-Центр"</t>
  </si>
  <si>
    <t>1976</t>
  </si>
  <si>
    <t>5</t>
  </si>
  <si>
    <t>1977</t>
  </si>
  <si>
    <t>1948</t>
  </si>
  <si>
    <t>1985</t>
  </si>
  <si>
    <t>1983</t>
  </si>
  <si>
    <t>1966</t>
  </si>
  <si>
    <t>Радужный г, 1-й кв-л, 26</t>
  </si>
  <si>
    <t>Александров г, Маяковского ул, 1</t>
  </si>
  <si>
    <t>Вязниковский р-н, Никологоры п, Подгорье ул, 13</t>
  </si>
  <si>
    <t>ООО "Балремстрой"</t>
  </si>
  <si>
    <t>Наименование МО</t>
  </si>
  <si>
    <t>Общая
площадь
МКД, всего</t>
  </si>
  <si>
    <t>Количество МКД</t>
  </si>
  <si>
    <t>Стоимость капитального ремонта, всего</t>
  </si>
  <si>
    <t>кв.м.</t>
  </si>
  <si>
    <t>Х</t>
  </si>
  <si>
    <t>Итого по город Ковров</t>
  </si>
  <si>
    <t>Ковров г, Железнодорожная ул, 55</t>
  </si>
  <si>
    <t>Ковров г, Ватутина ул, 2в</t>
  </si>
  <si>
    <t>ООО УК "Согласие"</t>
  </si>
  <si>
    <t>ООО "Комсервис+"</t>
  </si>
  <si>
    <t>Итого по город Александров</t>
  </si>
  <si>
    <t>Итого по поселок Балакирево</t>
  </si>
  <si>
    <t>Итого по город Струнино</t>
  </si>
  <si>
    <t>Итого по поселок Никологоры</t>
  </si>
  <si>
    <t>Итого по Октябрьское</t>
  </si>
  <si>
    <t>Итого по город Вязники</t>
  </si>
  <si>
    <t>Итого по город Гороховец</t>
  </si>
  <si>
    <t>Итого по Куприяновское</t>
  </si>
  <si>
    <t>Итого по город Киржач</t>
  </si>
  <si>
    <t>Итого по поселок Мелехово</t>
  </si>
  <si>
    <t>Итого по Новосельское</t>
  </si>
  <si>
    <t>Итого по город Кольчугино</t>
  </si>
  <si>
    <t>Итого по Раздольевское</t>
  </si>
  <si>
    <t>Итого по город Меленки</t>
  </si>
  <si>
    <t>Итого по Нагорное</t>
  </si>
  <si>
    <t>Итого по город Покров</t>
  </si>
  <si>
    <t>Итого по город Петушки</t>
  </si>
  <si>
    <t>Итого по Малышевское</t>
  </si>
  <si>
    <t>Итого по поселок Ставрово</t>
  </si>
  <si>
    <t>Итого по город Лакинск</t>
  </si>
  <si>
    <t>Итого по город Собинка</t>
  </si>
  <si>
    <t>Итого по Мошокское</t>
  </si>
  <si>
    <t>Итого по Муромцевское</t>
  </si>
  <si>
    <t>Итого по город Суздаль</t>
  </si>
  <si>
    <t>Итого по Боголюбовское</t>
  </si>
  <si>
    <t>Итого по Новоалександровское</t>
  </si>
  <si>
    <t>Итого по Фоминское</t>
  </si>
  <si>
    <t>Итого по Брызгаловское</t>
  </si>
  <si>
    <t>Итого по Бавленское</t>
  </si>
  <si>
    <t>Итого по Копнинское</t>
  </si>
  <si>
    <t>Итого по Пекшинское</t>
  </si>
  <si>
    <t>Итого по поселок Мстёра</t>
  </si>
  <si>
    <t>X</t>
  </si>
  <si>
    <t>город Александров</t>
  </si>
  <si>
    <t>поселок Балакирево</t>
  </si>
  <si>
    <t>город Струнино</t>
  </si>
  <si>
    <t>поселок Никологоры</t>
  </si>
  <si>
    <t>поселок Мстёра</t>
  </si>
  <si>
    <t>Октябрьское</t>
  </si>
  <si>
    <t>город Вязники</t>
  </si>
  <si>
    <t>город Гороховец</t>
  </si>
  <si>
    <t>Куприяновское</t>
  </si>
  <si>
    <t>Брызгаловское</t>
  </si>
  <si>
    <t>город Киржач</t>
  </si>
  <si>
    <t>поселок Мелехово</t>
  </si>
  <si>
    <t>Новосельское</t>
  </si>
  <si>
    <t>город Кольчугино</t>
  </si>
  <si>
    <t>Раздольевское</t>
  </si>
  <si>
    <t>город Меленки</t>
  </si>
  <si>
    <t>Нагорное</t>
  </si>
  <si>
    <t>город Покров</t>
  </si>
  <si>
    <t>Пекшинское</t>
  </si>
  <si>
    <t>город Петушки</t>
  </si>
  <si>
    <t>Копнинское</t>
  </si>
  <si>
    <t>поселок Ставрово</t>
  </si>
  <si>
    <t>город Собинка</t>
  </si>
  <si>
    <t>Мошокское</t>
  </si>
  <si>
    <t>город Суздаль</t>
  </si>
  <si>
    <t>Боголюбовское</t>
  </si>
  <si>
    <t>город Ковров</t>
  </si>
  <si>
    <t>Фоминское</t>
  </si>
  <si>
    <t>Бавленское</t>
  </si>
  <si>
    <t>город Лакинск</t>
  </si>
  <si>
    <t>Муромцевское</t>
  </si>
  <si>
    <t>Новоалександровское</t>
  </si>
  <si>
    <t>Малышевское</t>
  </si>
  <si>
    <t>от _____________ № ________</t>
  </si>
  <si>
    <t>Сводный краткосрочный план</t>
  </si>
  <si>
    <t xml:space="preserve">* </t>
  </si>
  <si>
    <t>**</t>
  </si>
  <si>
    <t>виды, установленные ч.1 ст.166 Жилищного Кодекса РФ</t>
  </si>
  <si>
    <t>ООО "ЖЭЦ-Управление" </t>
  </si>
  <si>
    <t>ООО УК "Старый город"</t>
  </si>
  <si>
    <t>ООО "Оникс"</t>
  </si>
  <si>
    <t xml:space="preserve">планируемое количество многоквартирных домов, подлежащих капитальному ремонту  и объем средств, необходимый для реализации мероприятий сводного краткосрочного плана приведены в таблице №2   </t>
  </si>
  <si>
    <t>Плановый год капитального ремонта</t>
  </si>
  <si>
    <t>Уровень оплаты взносов на капитальный ремонт МКД</t>
  </si>
  <si>
    <t>авторский надзор при выполнении работ по  МКД, имеющих статус объекта культурного наследия (памятника истории и культуры) народов РФ</t>
  </si>
  <si>
    <t>%</t>
  </si>
  <si>
    <t>Многоквартирные дома, имеющие полноту собираемости взносов на капитальный ремонт в объеме 100 % и выше от сумм начисленных взносов на капитальный ремонт</t>
  </si>
  <si>
    <t>Александров г, Лермонтова ул, 13</t>
  </si>
  <si>
    <t>Владимир г, Дворянская ул, 15</t>
  </si>
  <si>
    <t>Владимир г, Алябьева ул, 17А</t>
  </si>
  <si>
    <t>Владимир г, Алябьева ул, 9</t>
  </si>
  <si>
    <t>Гороховец г, Краснова ул, 8</t>
  </si>
  <si>
    <t>Гусь-Хрустальный г, Орловская ул, 24</t>
  </si>
  <si>
    <t>Гусь-Хрустальный г, Заводской пер, 8</t>
  </si>
  <si>
    <t>Киржач г, Гастелло ул, 1</t>
  </si>
  <si>
    <t>Ковров г, Грибоедова ул, 70</t>
  </si>
  <si>
    <t>Кольчугино г, Ким ул, 18</t>
  </si>
  <si>
    <t>Меленки г, Коминтерна ул, 104</t>
  </si>
  <si>
    <t>Муром г, Воровского ул, 99</t>
  </si>
  <si>
    <t>Муром г, Воровского ул, 16А</t>
  </si>
  <si>
    <t>Муром г, Экземплярского ул, 13А</t>
  </si>
  <si>
    <t>Собинский р-н, Ставрово п, Октябрьская ул, 109</t>
  </si>
  <si>
    <t>Суздальский р-н, Боголюбово п, Западная ул, 7</t>
  </si>
  <si>
    <t>Владимир г, Ново-Ямской пер, 6б</t>
  </si>
  <si>
    <t>Судогодский р-н, Муромцево п, Октябрьская ул, 13</t>
  </si>
  <si>
    <t>Собинский р-н, Асерхово п, Железнодорожная ул, 5</t>
  </si>
  <si>
    <t>2019-2021</t>
  </si>
  <si>
    <t>2017-2019</t>
  </si>
  <si>
    <t>2018-2020</t>
  </si>
  <si>
    <t>2020-2022</t>
  </si>
  <si>
    <t>2022-2024</t>
  </si>
  <si>
    <t>2021-2023</t>
  </si>
  <si>
    <t>2025-2027</t>
  </si>
  <si>
    <t>Киржач г, Красный Октябрь мкр, Фурманова ул, 22</t>
  </si>
  <si>
    <t>Итого по город Владимир</t>
  </si>
  <si>
    <t>Итого по город Гусь-Хрустальный</t>
  </si>
  <si>
    <t>Итого по город Муром</t>
  </si>
  <si>
    <t>Итого по Асерховское</t>
  </si>
  <si>
    <t>Итого по субъекту:</t>
  </si>
  <si>
    <t xml:space="preserve">Таблица № 1 </t>
  </si>
  <si>
    <t>к сводному краткосрочному плану реализации за счет средств регионального оператора</t>
  </si>
  <si>
    <t>Адрес многоквартирного дома (далее - МКД)</t>
  </si>
  <si>
    <t>Количество жителей, зарегистрированных в МКД на дату утверждения краткосрочного плана</t>
  </si>
  <si>
    <t>Способ управления МКД (УК-управляющая организация, ТСЖ - товарищество собственников жилья, ЖК - жилищный кооператив, НУ - непосредственное управление, БУ - без управления)</t>
  </si>
  <si>
    <t>в том числе жилых помещений, находящихся в собственности граждан</t>
  </si>
  <si>
    <t>ТСН "Дворянская-15"</t>
  </si>
  <si>
    <t>ООО "ЖРЭП №8"</t>
  </si>
  <si>
    <t>МУП города Владимиру "ГУК"</t>
  </si>
  <si>
    <t>"Березка"</t>
  </si>
  <si>
    <t>Таблица № 2</t>
  </si>
  <si>
    <t>Планируемое количество многоквартирных домов, подлежащих капитальному ремонту и объем средств, необходимый для реализации мероприятий краткосрочного плана</t>
  </si>
  <si>
    <t>Количество
жителей,
зарегистрированных в МКД
на дату
утверждения
программы</t>
  </si>
  <si>
    <t>Вязники г, Металлистов ул, 23а</t>
  </si>
  <si>
    <t>Суздаль г, Гоголя ул, 45</t>
  </si>
  <si>
    <t>ООО"ЖЭК№3"</t>
  </si>
  <si>
    <t>ООО "Жилищник" </t>
  </si>
  <si>
    <t>ООО "Жилищник-Центр" </t>
  </si>
  <si>
    <t>Владимир г, Березина ул, 3</t>
  </si>
  <si>
    <t>Суздальский р-н, Новое с, Молодежная ул, 1</t>
  </si>
  <si>
    <t>ООО "УК СОДРУЖЕСТВО"</t>
  </si>
  <si>
    <t>Владимир г, Кирова ул, 1А</t>
  </si>
  <si>
    <t>Владимир г, Чапаева ул, 6</t>
  </si>
  <si>
    <t>Владимир г, Комиссарова ул, 12а</t>
  </si>
  <si>
    <t>Муром г, Ковровская ул, 16</t>
  </si>
  <si>
    <t>Александров г, Ческа-Липа ул, 2</t>
  </si>
  <si>
    <t>Итого по Новлянское</t>
  </si>
  <si>
    <t>ООО"УК"Наш Дом"</t>
  </si>
  <si>
    <t>ООО "УК Содружество"</t>
  </si>
  <si>
    <t>ООО "ПОТЕНЦИАЛ"</t>
  </si>
  <si>
    <t>Монолитные</t>
  </si>
  <si>
    <t>ООО «Фортуна» </t>
  </si>
  <si>
    <t>Кирпичные/блочные</t>
  </si>
  <si>
    <t>ООО "УО "РМД"</t>
  </si>
  <si>
    <t>ООО "ЖИЛСТРОЙ"</t>
  </si>
  <si>
    <t>ООО "Достояние"</t>
  </si>
  <si>
    <t>город Владимир</t>
  </si>
  <si>
    <t>город Гусь-Хрустальный</t>
  </si>
  <si>
    <t>город Муром</t>
  </si>
  <si>
    <t>Асерховское</t>
  </si>
  <si>
    <t>Новлянское</t>
  </si>
  <si>
    <t>МКП г.Владимира «ЖКХ»</t>
  </si>
  <si>
    <t>ООО УК "Сфера"</t>
  </si>
  <si>
    <t>Владимир г, Каманина ул, 27</t>
  </si>
  <si>
    <t>МКП г.Владимир "ЖКХ"</t>
  </si>
  <si>
    <t>Ковровский р-н, Мелехово пгт, Советская ул, 14</t>
  </si>
  <si>
    <t>Камешковский р-н, Дружба п, Мира ул, 9</t>
  </si>
  <si>
    <t>Многоквартирные дома, при ремонте которых подрядными организациями не устранены недостатки в установленные договорами сроки своими силами</t>
  </si>
  <si>
    <t>Итого по округ Муром</t>
  </si>
  <si>
    <t>Итого по ЗАТО город Радужный</t>
  </si>
  <si>
    <t>Итого по Второвское</t>
  </si>
  <si>
    <t>Александров г, Терешковой ул, 7 корп. 3</t>
  </si>
  <si>
    <t>Александров г, Терешковой ул, 8</t>
  </si>
  <si>
    <t>Александров г, Вокзальная ул, 20</t>
  </si>
  <si>
    <t>Александров г, Лермонтова ул, 24 корп. 1</t>
  </si>
  <si>
    <t>Александров г, Ленина ул, 1 корп. 1</t>
  </si>
  <si>
    <t>Вязниковский р-н, Никологоры п, 1-я Пролетарская ул, 61</t>
  </si>
  <si>
    <t>Вязниковский р-н, Никологоры п, Е.Игошина ул, 22а</t>
  </si>
  <si>
    <t>Владимир г, Ленина пр-кт, 27Б</t>
  </si>
  <si>
    <t>Владимир г, Оргтруд мкр, Молодежная ул, 12</t>
  </si>
  <si>
    <t>Владимир г, Лермонтова ул, 22</t>
  </si>
  <si>
    <t>Владимир г, Добросельская ул, 193</t>
  </si>
  <si>
    <t>Владимир г, Оргтруд мкр, Молодежная ул, 11</t>
  </si>
  <si>
    <t>Владимир г, Горького ул, 63</t>
  </si>
  <si>
    <t>Владимир г, Полины Осипенко ул, 4</t>
  </si>
  <si>
    <t>Владимир г, Рабочий спуск, 3</t>
  </si>
  <si>
    <t>Вязники г, Железнодорожная ул, 44</t>
  </si>
  <si>
    <t>Вязники г, Нововязники мкр, Юбилейная ул, 6</t>
  </si>
  <si>
    <t>Вязники г, Ленина ул, 8</t>
  </si>
  <si>
    <t>Вязники г, Железнодорожная ул, 51</t>
  </si>
  <si>
    <t>Вязники г, Новая ул, 12</t>
  </si>
  <si>
    <t>Вязники г, Герцена ул, 38а</t>
  </si>
  <si>
    <t>Вязниковский р-н, Большевысоково д, Садовая ул, 13</t>
  </si>
  <si>
    <t>Вязниковский р-н, Октябрьский п, Советская ул, 1</t>
  </si>
  <si>
    <t>Вязниковский р-н, Октябрьский п, Первомайская ул, 2</t>
  </si>
  <si>
    <t>Вязниковский р-н, Лукново п, Фабричная ул, 25</t>
  </si>
  <si>
    <t>Ковров г, Брюсова ул, 58</t>
  </si>
  <si>
    <t>Ковров г, Ленина пр-кт, 11</t>
  </si>
  <si>
    <t>Ковров г, Тимофея Павловского ул, 2</t>
  </si>
  <si>
    <t>Ковров г, Текстильная ул, 2а</t>
  </si>
  <si>
    <t>Ковров г, Абельмана ул, 38</t>
  </si>
  <si>
    <t>Ковров г, Ленина пр-кт, 7</t>
  </si>
  <si>
    <t>Ковров г, Дегтярева ул, 4</t>
  </si>
  <si>
    <t>Ковров г, Ленина пр-кт, 9</t>
  </si>
  <si>
    <t>Ковров г, Ленина пр-кт, 38А</t>
  </si>
  <si>
    <t>Ковров г, Либерецкая ул, 4</t>
  </si>
  <si>
    <t>Ковров г, Чернышевского ул, 2</t>
  </si>
  <si>
    <t>Ковров г, Либерецкая ул, 9</t>
  </si>
  <si>
    <t>Ковров г, Летняя ул, 35</t>
  </si>
  <si>
    <t>Ковров г, Социалистическая ул, 3</t>
  </si>
  <si>
    <t>Ковров г, Белинского ул, 3</t>
  </si>
  <si>
    <t>Ковров г, Дегтярева ул, 204</t>
  </si>
  <si>
    <t>Ковров г, Лесная ул, 11</t>
  </si>
  <si>
    <t>Ковров г, Ленина пр-кт, 18</t>
  </si>
  <si>
    <t>Муром г, Кирова ул, 30</t>
  </si>
  <si>
    <t>Муром г, Владимирская ул, 7</t>
  </si>
  <si>
    <t>Муром г, Энгельса ул, 1</t>
  </si>
  <si>
    <t>Муром г, Советская ул, 73А</t>
  </si>
  <si>
    <t>Муром г, Южная ул, 22</t>
  </si>
  <si>
    <t>Муром г, Воровского ул, 91а</t>
  </si>
  <si>
    <t>Муром г, Куйбышева ул, 1г</t>
  </si>
  <si>
    <t>Муром г, Пролетарская ул, 73</t>
  </si>
  <si>
    <t>Муром г, Владимирская ул, 6</t>
  </si>
  <si>
    <t>Муром г, Радиозаводское ш, 20</t>
  </si>
  <si>
    <t>Муром г, Серова ул, 40</t>
  </si>
  <si>
    <t>Радужный г, 1-й кв-л, 18</t>
  </si>
  <si>
    <t>Радужный г, 1-й кв-л, 23</t>
  </si>
  <si>
    <t>Радужный г, 1-й кв-л, 27</t>
  </si>
  <si>
    <t>Радужный г, 1-й кв-л, 29</t>
  </si>
  <si>
    <t>Вязниковский р-н, Мстёра ст, Мира ул, 1</t>
  </si>
  <si>
    <t>Вязниковский р-н, Мстёра ст, Мира ул, 2</t>
  </si>
  <si>
    <t>Камешковский р-н, Второво с, Молодежная ул, 5</t>
  </si>
  <si>
    <t>Суздальский р-н, Сновицы с, Школьная ул, 8</t>
  </si>
  <si>
    <t>Петушки г, Московская ул, 9</t>
  </si>
  <si>
    <t>Петушки г, Лесная ул, 20</t>
  </si>
  <si>
    <t>Камешковский р-н, им Карла Маркса п, Карла Маркса ул, 2</t>
  </si>
  <si>
    <t>Киржач г, Красный Октябрь мкр, Пушкина ул, 26</t>
  </si>
  <si>
    <t>Петушинский р-н, Покров г, Больничный проезд, 6</t>
  </si>
  <si>
    <t>Петушинский р-н, Покров г, Ленина ул, 124</t>
  </si>
  <si>
    <t>Петушинский р-н, Труд п, Советская ул, 1</t>
  </si>
  <si>
    <t>Петушинский р-н, Труд п, Советская ул, 2</t>
  </si>
  <si>
    <t>Судогодский р-н, Бег п, Октябрьская ул, 15</t>
  </si>
  <si>
    <t>Гороховецкий р-н, Выезд д, Полевая ул, 3</t>
  </si>
  <si>
    <t>Собинский р-н, Лакинск г, Пушкина ул, 11</t>
  </si>
  <si>
    <t>Собинский р-н, Лакинск г, Мира ул, 7а</t>
  </si>
  <si>
    <t>Собинский р-н, Лакинск г, Ленина пр-кт, 8/3</t>
  </si>
  <si>
    <t>Селивановский р-н, Новлянка д, Совхозная ул, 26</t>
  </si>
  <si>
    <t>Селивановский р-н, Малышево с, Школьная ул, 4</t>
  </si>
  <si>
    <t>Ковровский р-н, Первомайский п, 17</t>
  </si>
  <si>
    <t>Петушинский р-н, Головино д, Полевая ул, 1</t>
  </si>
  <si>
    <t>Судогодский р-н, Мошок с, Заводская ул, 26</t>
  </si>
  <si>
    <t>Владимир г, Добросельская ул, 198</t>
  </si>
  <si>
    <t>Владимир г, Никитская ул, 23</t>
  </si>
  <si>
    <t>Владимир г, Труда ул, 8</t>
  </si>
  <si>
    <t>Владимир г, Усти-на-Лабе ул, 17</t>
  </si>
  <si>
    <t>Ковров г, Ленина пр-кт, 25</t>
  </si>
  <si>
    <t>Ковров г, Муромская ул, 1</t>
  </si>
  <si>
    <t>Ковров г, Тимофея Павловского ул, 6</t>
  </si>
  <si>
    <t>Кольчугинский р-н, Дубки п, Совхозная ул, 4</t>
  </si>
  <si>
    <t>Кольчугинский р-н, Дубки п, Совхозная ул, 6</t>
  </si>
  <si>
    <t>Муром г, Пролетарская ул, 41</t>
  </si>
  <si>
    <t>Петушки г, Спортивная ул, 6а</t>
  </si>
  <si>
    <t>ООО "ЖКХ "УЮТ""</t>
  </si>
  <si>
    <t>ООО "ЖКХ "УЮТ" </t>
  </si>
  <si>
    <t>МКП г. Владимира "ЖКХ"</t>
  </si>
  <si>
    <t>ООО "ЖРЭП № 8" </t>
  </si>
  <si>
    <t>ООО "Наш дом" </t>
  </si>
  <si>
    <t>ООО "ЖЭК № 4"</t>
  </si>
  <si>
    <t>ООО"ЖЭК№3" </t>
  </si>
  <si>
    <t>ООО "УК Сфера"</t>
  </si>
  <si>
    <t>ООО УК "Ковровтеплострой"</t>
  </si>
  <si>
    <t>ООО "УК "Веста" </t>
  </si>
  <si>
    <t>ООО "УМД Континент" </t>
  </si>
  <si>
    <t>ООО УК "Согласие" </t>
  </si>
  <si>
    <t>ТСН "КИРОВА 30"</t>
  </si>
  <si>
    <t>ООО "Фортуна" </t>
  </si>
  <si>
    <t>ООО "РЕМСТРОЙ Южный" </t>
  </si>
  <si>
    <t>ООО «Фортуна»</t>
  </si>
  <si>
    <t>ООО "РЕМСТРОЙ ЮЖНЫЙ"</t>
  </si>
  <si>
    <t>ООО "ФОРТУНА</t>
  </si>
  <si>
    <t>ООО "ФОРТУНА"</t>
  </si>
  <si>
    <t>ТСЖ "СНОВИЦЫ"</t>
  </si>
  <si>
    <t>МУП "РСУ" г. Петушки</t>
  </si>
  <si>
    <t xml:space="preserve"> "Карла Маркса 2"</t>
  </si>
  <si>
    <t>ООО "УК ПОКРОВ"</t>
  </si>
  <si>
    <t>ООО "ЭКСПЕРТ"</t>
  </si>
  <si>
    <t>ООО "СМК-РЕКОНСТРУКЦИЯ"</t>
  </si>
  <si>
    <t>2016</t>
  </si>
  <si>
    <t>МКП Г. ВЛАДИМИРА "ЖКХ"</t>
  </si>
  <si>
    <t>ООО УК "СОГЛАСИЕ"</t>
  </si>
  <si>
    <t>округ Муром</t>
  </si>
  <si>
    <t>ЗАТО город Радужный</t>
  </si>
  <si>
    <t>Второвское</t>
  </si>
  <si>
    <t>Кирпичные, блочные</t>
  </si>
  <si>
    <t>Гусь-Хрустальный г, Ломоносова ул, 24а</t>
  </si>
  <si>
    <t>ООО "МКД-СЕРВИС"</t>
  </si>
  <si>
    <t>МУП города Владимира "ГУК" </t>
  </si>
  <si>
    <t>Владимир г, Семашко ул, 13</t>
  </si>
  <si>
    <t>ООО "УК"Парадигма"</t>
  </si>
  <si>
    <t>ООО "Наше ЖКО"</t>
  </si>
  <si>
    <t>Итого по Владимирской области по 2020 году:</t>
  </si>
  <si>
    <t>Ковров г, Федорова ул, 93</t>
  </si>
  <si>
    <t>Собинский р-н, Заречное с, Парковая ул, 4</t>
  </si>
  <si>
    <t>ООО "ЖРЭП № 8"</t>
  </si>
  <si>
    <t>Меленковский р-н, Денятино с, Механизаторов ул, 1</t>
  </si>
  <si>
    <t>Итого по Денятинское</t>
  </si>
  <si>
    <t>ТСЖ "Денятино"</t>
  </si>
  <si>
    <t>Денятинское</t>
  </si>
  <si>
    <t>Владимир г, Стасова ул, 31</t>
  </si>
  <si>
    <t>2014</t>
  </si>
  <si>
    <t>2015</t>
  </si>
  <si>
    <t>Вязниковский р-н, Никологоры п, 40 лет Октября ул, 2</t>
  </si>
  <si>
    <t>2017</t>
  </si>
  <si>
    <t>Владимир г, Лакина ул, 133</t>
  </si>
  <si>
    <t>Вязники г, Дечинский мкр, 16</t>
  </si>
  <si>
    <t>Ковров г, Лизы Чайкиной ул, 36</t>
  </si>
  <si>
    <t>Ковров г, Лопатина ул, 61</t>
  </si>
  <si>
    <t>Ковров г, Пугачева ул, 30</t>
  </si>
  <si>
    <t>Ковров г, Моховая ул, 3</t>
  </si>
  <si>
    <t>Муром г, Ленинградская ул, 34 корп. 5</t>
  </si>
  <si>
    <t>Муром г, Первомайская ул, 13</t>
  </si>
  <si>
    <t>Камешковский р-н, Мирный п, Центральная ул, 86</t>
  </si>
  <si>
    <t>Киржач г, Магистральная ул, 1</t>
  </si>
  <si>
    <t>Петушинский р-н, Пекша д, Октябрьская ул, 2</t>
  </si>
  <si>
    <t>Гороховецкий р-н, Фоминки с, Чекунова ул, 4</t>
  </si>
  <si>
    <t>Собинка г, Мира ул, 1А</t>
  </si>
  <si>
    <t>ТСЖ "ЗОА,16"</t>
  </si>
  <si>
    <t>ООО "ЖЭЦ-Управление"</t>
  </si>
  <si>
    <t>ООО "УМД Континент"</t>
  </si>
  <si>
    <t>ООО"Управдом"</t>
  </si>
  <si>
    <t>ООО Киржачское ЖЭУ №1</t>
  </si>
  <si>
    <t>ООО "СМК-Реконструкция"</t>
  </si>
  <si>
    <t>ООО УК "Спецстройгарант-1"</t>
  </si>
  <si>
    <t>Александровский р-н, Балакирево пгт, 60 лет Октября ул, 10</t>
  </si>
  <si>
    <t>Итого по Владимирской области по 2021 году:</t>
  </si>
  <si>
    <t>Гусь-Хрустальный г, Курловская ул, 25</t>
  </si>
  <si>
    <t>Всего по субъекту:</t>
  </si>
  <si>
    <t>7</t>
  </si>
  <si>
    <t xml:space="preserve">к постановлению Департамента жилищно-коммунального хозяйства Владимирской области </t>
  </si>
  <si>
    <t>Собинский р-н, Ставрово п, Юбилейная ул, 7</t>
  </si>
  <si>
    <t>Ковровский р-н, Мелехово пгт, Пионерская ул, 5</t>
  </si>
  <si>
    <t>Петушки г, Московская ул, 18</t>
  </si>
  <si>
    <t>Собинский р-н, Лакинск г, Мира ул, 49б</t>
  </si>
  <si>
    <t>источники финансирования сводного краткосрочного плана реализации региональной программы капитального ремонта общего имущества в многоквартирных домах за счет средств регионального оператора определены таблицей №1</t>
  </si>
  <si>
    <t>Радужный г, 1-й кв-л, 28</t>
  </si>
  <si>
    <t>ООО УК "Управдом"</t>
  </si>
  <si>
    <t>Ковров г, Набережная ул, 17</t>
  </si>
  <si>
    <t>Ковров г, Социалистическая ул, 17</t>
  </si>
  <si>
    <t>Александровский р-н, Струнино г, Дубки кв-л, 10</t>
  </si>
  <si>
    <t>Итого по Владимирской области по 2022 году:</t>
  </si>
  <si>
    <t>2020, 2022</t>
  </si>
  <si>
    <t>Владимир г, Асаткина ул, 30</t>
  </si>
  <si>
    <t>Камешковский р-н, им Карла Маркса п, Шоссейная ул, 21</t>
  </si>
  <si>
    <t>МУП Г ВЛАДИМИРА "ГУК"</t>
  </si>
  <si>
    <t>Муромский р-н, Механизаторов п, 48</t>
  </si>
  <si>
    <t>Кольчугинский р-н, Бавлены п, Лесная ул, 2</t>
  </si>
  <si>
    <t>ТСН "ЛЕСНОЕ"</t>
  </si>
  <si>
    <t>Приложение №1</t>
  </si>
  <si>
    <t>Приложение №2</t>
  </si>
  <si>
    <t xml:space="preserve"> реализации региональной программы капитального ремонта общего имущества в многоквартирных домах на территории Владимирской области на 2020-2022 годы
за счет средств регионального оператора * **</t>
  </si>
  <si>
    <t>Сведения о многоквартирных домах, включенных в краткосрочный план реализации региональной программы капитального ремонта общего имущества в многоквартирных домах на территории Владимирской области на 2020-2022 годы
за счет средств регионального оператора</t>
  </si>
  <si>
    <t>Приложение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</si>
</sst>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р_._-;\-* #,##0.00_р_._-;_-* &quot;-&quot;??_р_._-;_-@_-"/>
    <numFmt numFmtId="166" formatCode="[$-419]General"/>
    <numFmt numFmtId="167" formatCode="###\ ###\ ###\ ##0.00"/>
    <numFmt numFmtId="168" formatCode="###\ ###\ ###\ ##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  <font>
      <b/>
      <sz val="72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72"/>
      <color theme="1"/>
      <name val="Times New Roman"/>
      <family val="1"/>
      <charset val="204"/>
    </font>
    <font>
      <sz val="48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4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sz val="28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36"/>
      <color indexed="81"/>
      <name val="Tahoma"/>
      <family val="2"/>
      <charset val="204"/>
    </font>
    <font>
      <b/>
      <sz val="48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166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5" fillId="0" borderId="0"/>
    <xf numFmtId="0" fontId="2" fillId="0" borderId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69">
    <xf numFmtId="0" fontId="0" fillId="0" borderId="0" xfId="0"/>
    <xf numFmtId="0" fontId="0" fillId="0" borderId="0" xfId="0" applyFill="1"/>
    <xf numFmtId="0" fontId="1" fillId="0" borderId="0" xfId="0" applyFont="1" applyFill="1"/>
    <xf numFmtId="0" fontId="12" fillId="0" borderId="1" xfId="0" applyFont="1" applyFill="1" applyBorder="1" applyAlignment="1">
      <alignment horizontal="left"/>
    </xf>
    <xf numFmtId="0" fontId="15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right"/>
    </xf>
    <xf numFmtId="0" fontId="12" fillId="0" borderId="1" xfId="0" applyNumberFormat="1" applyFont="1" applyFill="1" applyBorder="1" applyAlignment="1">
      <alignment horizontal="right"/>
    </xf>
    <xf numFmtId="1" fontId="12" fillId="0" borderId="5" xfId="0" applyNumberFormat="1" applyFont="1" applyFill="1" applyBorder="1" applyAlignment="1">
      <alignment horizontal="center"/>
    </xf>
    <xf numFmtId="4" fontId="14" fillId="0" borderId="1" xfId="0" applyNumberFormat="1" applyFont="1" applyFill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21" fillId="0" borderId="1" xfId="0" applyFont="1" applyBorder="1" applyAlignment="1">
      <alignment horizontal="center" wrapText="1"/>
    </xf>
    <xf numFmtId="167" fontId="8" fillId="0" borderId="1" xfId="0" applyNumberFormat="1" applyFont="1" applyBorder="1" applyAlignment="1">
      <alignment horizontal="center" wrapText="1"/>
    </xf>
    <xf numFmtId="1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167" fontId="8" fillId="0" borderId="1" xfId="0" applyNumberFormat="1" applyFont="1" applyBorder="1" applyAlignment="1">
      <alignment horizontal="center"/>
    </xf>
    <xf numFmtId="4" fontId="8" fillId="0" borderId="1" xfId="0" applyNumberFormat="1" applyFont="1" applyBorder="1" applyAlignment="1">
      <alignment horizontal="center"/>
    </xf>
    <xf numFmtId="0" fontId="10" fillId="0" borderId="0" xfId="0" applyFont="1" applyFill="1" applyAlignment="1">
      <alignment horizontal="left" vertical="center"/>
    </xf>
    <xf numFmtId="0" fontId="15" fillId="0" borderId="11" xfId="0" applyFont="1" applyFill="1" applyBorder="1" applyAlignment="1">
      <alignment horizontal="center" vertical="center" textRotation="90" wrapText="1"/>
    </xf>
    <xf numFmtId="0" fontId="15" fillId="0" borderId="1" xfId="0" applyNumberFormat="1" applyFont="1" applyFill="1" applyBorder="1" applyAlignment="1">
      <alignment horizontal="center" wrapText="1"/>
    </xf>
    <xf numFmtId="0" fontId="19" fillId="0" borderId="0" xfId="0" applyFont="1" applyFill="1"/>
    <xf numFmtId="0" fontId="0" fillId="0" borderId="0" xfId="0" applyNumberFormat="1" applyFill="1"/>
    <xf numFmtId="0" fontId="17" fillId="0" borderId="1" xfId="28" applyFont="1" applyFill="1" applyBorder="1" applyAlignment="1">
      <alignment horizontal="center"/>
    </xf>
    <xf numFmtId="4" fontId="12" fillId="0" borderId="1" xfId="0" applyNumberFormat="1" applyFont="1" applyFill="1" applyBorder="1" applyAlignment="1"/>
    <xf numFmtId="4" fontId="12" fillId="0" borderId="1" xfId="0" applyNumberFormat="1" applyFont="1" applyFill="1" applyBorder="1" applyAlignment="1">
      <alignment horizontal="center"/>
    </xf>
    <xf numFmtId="10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12" fillId="0" borderId="1" xfId="0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/>
    </xf>
    <xf numFmtId="3" fontId="8" fillId="0" borderId="1" xfId="0" applyNumberFormat="1" applyFont="1" applyBorder="1" applyAlignment="1">
      <alignment horizontal="center" wrapText="1"/>
    </xf>
    <xf numFmtId="0" fontId="12" fillId="0" borderId="5" xfId="0" applyFont="1" applyFill="1" applyBorder="1" applyAlignment="1">
      <alignment horizontal="center" wrapText="1"/>
    </xf>
    <xf numFmtId="0" fontId="8" fillId="0" borderId="1" xfId="0" applyNumberFormat="1" applyFont="1" applyBorder="1" applyAlignment="1">
      <alignment horizontal="center" wrapText="1"/>
    </xf>
    <xf numFmtId="4" fontId="17" fillId="0" borderId="1" xfId="0" applyNumberFormat="1" applyFont="1" applyFill="1" applyBorder="1" applyAlignment="1">
      <alignment horizontal="right"/>
    </xf>
    <xf numFmtId="4" fontId="12" fillId="0" borderId="1" xfId="0" applyNumberFormat="1" applyFont="1" applyFill="1" applyBorder="1"/>
    <xf numFmtId="0" fontId="30" fillId="0" borderId="1" xfId="28" applyFont="1" applyFill="1" applyBorder="1" applyAlignment="1">
      <alignment horizontal="left"/>
    </xf>
    <xf numFmtId="0" fontId="21" fillId="0" borderId="1" xfId="0" applyFont="1" applyBorder="1" applyAlignment="1">
      <alignment horizontal="right"/>
    </xf>
    <xf numFmtId="0" fontId="21" fillId="0" borderId="1" xfId="0" applyFont="1" applyBorder="1" applyAlignment="1">
      <alignment horizontal="right" wrapText="1"/>
    </xf>
    <xf numFmtId="167" fontId="21" fillId="0" borderId="1" xfId="0" applyNumberFormat="1" applyFont="1" applyBorder="1" applyAlignment="1">
      <alignment horizontal="center"/>
    </xf>
    <xf numFmtId="1" fontId="21" fillId="0" borderId="1" xfId="0" applyNumberFormat="1" applyFont="1" applyBorder="1" applyAlignment="1">
      <alignment horizontal="center" wrapText="1"/>
    </xf>
    <xf numFmtId="4" fontId="21" fillId="0" borderId="1" xfId="0" applyNumberFormat="1" applyFont="1" applyBorder="1" applyAlignment="1">
      <alignment horizontal="center"/>
    </xf>
    <xf numFmtId="167" fontId="21" fillId="0" borderId="1" xfId="0" applyNumberFormat="1" applyFont="1" applyBorder="1" applyAlignment="1">
      <alignment horizontal="center" wrapText="1"/>
    </xf>
    <xf numFmtId="3" fontId="21" fillId="0" borderId="1" xfId="0" applyNumberFormat="1" applyFont="1" applyBorder="1" applyAlignment="1">
      <alignment horizontal="center" wrapText="1"/>
    </xf>
    <xf numFmtId="0" fontId="12" fillId="0" borderId="1" xfId="0" applyFont="1" applyFill="1" applyBorder="1" applyAlignment="1">
      <alignment horizontal="center"/>
    </xf>
    <xf numFmtId="167" fontId="12" fillId="0" borderId="1" xfId="0" applyNumberFormat="1" applyFont="1" applyFill="1" applyBorder="1" applyAlignment="1">
      <alignment horizontal="right"/>
    </xf>
    <xf numFmtId="3" fontId="25" fillId="0" borderId="1" xfId="0" applyNumberFormat="1" applyFont="1" applyFill="1" applyBorder="1" applyAlignment="1">
      <alignment horizontal="center"/>
    </xf>
    <xf numFmtId="0" fontId="12" fillId="0" borderId="5" xfId="0" applyFont="1" applyFill="1" applyBorder="1" applyAlignment="1">
      <alignment horizontal="center"/>
    </xf>
    <xf numFmtId="0" fontId="21" fillId="0" borderId="1" xfId="0" applyNumberFormat="1" applyFont="1" applyBorder="1" applyAlignment="1">
      <alignment horizontal="center" wrapText="1"/>
    </xf>
    <xf numFmtId="4" fontId="23" fillId="0" borderId="1" xfId="0" applyNumberFormat="1" applyFont="1" applyFill="1" applyBorder="1" applyAlignment="1">
      <alignment vertical="center"/>
    </xf>
    <xf numFmtId="4" fontId="25" fillId="0" borderId="1" xfId="0" applyNumberFormat="1" applyFont="1" applyFill="1" applyBorder="1" applyAlignment="1">
      <alignment horizontal="right"/>
    </xf>
    <xf numFmtId="0" fontId="23" fillId="0" borderId="1" xfId="0" applyFont="1" applyFill="1" applyBorder="1" applyAlignment="1">
      <alignment horizontal="center" vertical="center"/>
    </xf>
    <xf numFmtId="1" fontId="23" fillId="0" borderId="1" xfId="0" applyNumberFormat="1" applyFont="1" applyFill="1" applyBorder="1" applyAlignment="1">
      <alignment horizontal="right" vertical="center"/>
    </xf>
    <xf numFmtId="0" fontId="23" fillId="0" borderId="1" xfId="0" applyFont="1" applyFill="1" applyBorder="1" applyAlignment="1">
      <alignment horizontal="center" vertic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wrapText="1"/>
    </xf>
    <xf numFmtId="0" fontId="16" fillId="0" borderId="0" xfId="0" applyFont="1" applyFill="1" applyAlignment="1">
      <alignment horizontal="right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vertical="center" wrapText="1"/>
    </xf>
    <xf numFmtId="0" fontId="17" fillId="0" borderId="1" xfId="28" applyFont="1" applyFill="1" applyBorder="1" applyAlignment="1">
      <alignment horizontal="left"/>
    </xf>
    <xf numFmtId="4" fontId="14" fillId="0" borderId="1" xfId="33" applyNumberFormat="1" applyFont="1" applyFill="1" applyBorder="1" applyAlignment="1">
      <alignment horizontal="right"/>
    </xf>
    <xf numFmtId="4" fontId="14" fillId="0" borderId="1" xfId="0" applyNumberFormat="1" applyFont="1" applyFill="1" applyBorder="1" applyAlignment="1">
      <alignment horizontal="right" vertical="center" wrapText="1"/>
    </xf>
    <xf numFmtId="4" fontId="14" fillId="0" borderId="1" xfId="0" applyNumberFormat="1" applyFont="1" applyFill="1" applyBorder="1"/>
    <xf numFmtId="4" fontId="14" fillId="0" borderId="1" xfId="0" applyNumberFormat="1" applyFont="1" applyFill="1" applyBorder="1" applyAlignment="1">
      <alignment horizontal="right" wrapText="1"/>
    </xf>
    <xf numFmtId="4" fontId="17" fillId="0" borderId="1" xfId="0" applyNumberFormat="1" applyFont="1" applyFill="1" applyBorder="1"/>
    <xf numFmtId="4" fontId="12" fillId="0" borderId="1" xfId="33" applyNumberFormat="1" applyFont="1" applyFill="1" applyBorder="1" applyAlignment="1">
      <alignment horizontal="right"/>
    </xf>
    <xf numFmtId="168" fontId="12" fillId="0" borderId="5" xfId="0" applyNumberFormat="1" applyFont="1" applyFill="1" applyBorder="1" applyAlignment="1">
      <alignment horizontal="center"/>
    </xf>
    <xf numFmtId="168" fontId="12" fillId="0" borderId="1" xfId="0" applyNumberFormat="1" applyFont="1" applyFill="1" applyBorder="1" applyAlignment="1">
      <alignment horizontal="left"/>
    </xf>
    <xf numFmtId="167" fontId="19" fillId="0" borderId="1" xfId="0" applyNumberFormat="1" applyFont="1" applyFill="1" applyBorder="1" applyAlignment="1">
      <alignment wrapText="1"/>
    </xf>
    <xf numFmtId="167" fontId="12" fillId="0" borderId="1" xfId="0" applyNumberFormat="1" applyFont="1" applyFill="1" applyBorder="1" applyAlignment="1">
      <alignment horizontal="left" wrapText="1"/>
    </xf>
    <xf numFmtId="0" fontId="17" fillId="0" borderId="1" xfId="28" applyFont="1" applyFill="1" applyBorder="1" applyAlignment="1">
      <alignment horizontal="left" vertical="center"/>
    </xf>
    <xf numFmtId="0" fontId="12" fillId="0" borderId="1" xfId="0" quotePrefix="1" applyFont="1" applyFill="1" applyBorder="1" applyAlignment="1">
      <alignment horizontal="center"/>
    </xf>
    <xf numFmtId="0" fontId="18" fillId="0" borderId="0" xfId="19" applyFont="1" applyFill="1" applyAlignment="1">
      <alignment wrapText="1"/>
    </xf>
    <xf numFmtId="0" fontId="18" fillId="0" borderId="0" xfId="19" applyFont="1" applyFill="1" applyAlignment="1">
      <alignment horizontal="center" wrapText="1"/>
    </xf>
    <xf numFmtId="0" fontId="18" fillId="0" borderId="0" xfId="19" applyFont="1" applyFill="1" applyAlignment="1">
      <alignment horizontal="right" wrapText="1"/>
    </xf>
    <xf numFmtId="0" fontId="32" fillId="0" borderId="0" xfId="0" applyFont="1" applyFill="1"/>
    <xf numFmtId="0" fontId="31" fillId="0" borderId="0" xfId="0" applyFont="1" applyFill="1"/>
    <xf numFmtId="0" fontId="18" fillId="0" borderId="0" xfId="19" applyFont="1" applyFill="1" applyAlignment="1">
      <alignment vertical="center" wrapText="1"/>
    </xf>
    <xf numFmtId="0" fontId="18" fillId="0" borderId="1" xfId="29" applyFont="1" applyFill="1" applyBorder="1" applyAlignment="1">
      <alignment horizontal="center" vertical="center"/>
    </xf>
    <xf numFmtId="1" fontId="18" fillId="0" borderId="1" xfId="29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4" fontId="23" fillId="0" borderId="1" xfId="0" applyNumberFormat="1" applyFont="1" applyFill="1" applyBorder="1"/>
    <xf numFmtId="3" fontId="23" fillId="0" borderId="1" xfId="0" applyNumberFormat="1" applyFont="1" applyFill="1" applyBorder="1"/>
    <xf numFmtId="4" fontId="23" fillId="0" borderId="1" xfId="0" applyNumberFormat="1" applyFont="1" applyFill="1" applyBorder="1" applyAlignment="1">
      <alignment horizontal="right"/>
    </xf>
    <xf numFmtId="4" fontId="32" fillId="0" borderId="0" xfId="0" applyNumberFormat="1" applyFont="1" applyFill="1"/>
    <xf numFmtId="0" fontId="22" fillId="0" borderId="1" xfId="28" applyFont="1" applyFill="1" applyBorder="1" applyAlignment="1">
      <alignment horizontal="center"/>
    </xf>
    <xf numFmtId="0" fontId="22" fillId="0" borderId="1" xfId="28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/>
    </xf>
    <xf numFmtId="0" fontId="22" fillId="0" borderId="1" xfId="28" applyFont="1" applyFill="1" applyBorder="1" applyAlignment="1">
      <alignment horizontal="left"/>
    </xf>
    <xf numFmtId="4" fontId="23" fillId="0" borderId="1" xfId="0" applyNumberFormat="1" applyFont="1" applyFill="1" applyBorder="1" applyAlignment="1">
      <alignment vertical="center" wrapText="1"/>
    </xf>
    <xf numFmtId="168" fontId="18" fillId="0" borderId="1" xfId="0" applyNumberFormat="1" applyFont="1" applyFill="1" applyBorder="1" applyAlignment="1">
      <alignment horizontal="left"/>
    </xf>
    <xf numFmtId="0" fontId="25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 wrapText="1"/>
    </xf>
    <xf numFmtId="3" fontId="25" fillId="0" borderId="1" xfId="0" applyNumberFormat="1" applyFont="1" applyFill="1" applyBorder="1" applyAlignment="1">
      <alignment horizontal="right"/>
    </xf>
    <xf numFmtId="1" fontId="22" fillId="0" borderId="1" xfId="28" applyNumberFormat="1" applyFont="1" applyFill="1" applyBorder="1" applyAlignment="1">
      <alignment horizontal="center"/>
    </xf>
    <xf numFmtId="167" fontId="18" fillId="0" borderId="1" xfId="0" applyNumberFormat="1" applyFont="1" applyFill="1" applyBorder="1" applyAlignment="1">
      <alignment horizontal="left" wrapText="1"/>
    </xf>
    <xf numFmtId="4" fontId="25" fillId="0" borderId="1" xfId="0" applyNumberFormat="1" applyFont="1" applyFill="1" applyBorder="1" applyAlignment="1">
      <alignment horizontal="center"/>
    </xf>
    <xf numFmtId="0" fontId="20" fillId="0" borderId="0" xfId="0" applyFont="1"/>
    <xf numFmtId="0" fontId="8" fillId="0" borderId="0" xfId="23" applyFont="1" applyAlignment="1">
      <alignment horizontal="right"/>
    </xf>
    <xf numFmtId="4" fontId="13" fillId="0" borderId="1" xfId="0" applyNumberFormat="1" applyFont="1" applyFill="1" applyBorder="1" applyAlignment="1">
      <alignment horizontal="right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6" fillId="0" borderId="0" xfId="0" applyFont="1" applyFill="1" applyAlignment="1">
      <alignment horizontal="right" vertical="center" wrapText="1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vertical="center" wrapText="1"/>
    </xf>
    <xf numFmtId="168" fontId="12" fillId="0" borderId="6" xfId="0" applyNumberFormat="1" applyFont="1" applyFill="1" applyBorder="1" applyAlignment="1">
      <alignment horizontal="left"/>
    </xf>
    <xf numFmtId="168" fontId="12" fillId="0" borderId="5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" vertical="center"/>
    </xf>
    <xf numFmtId="2" fontId="15" fillId="0" borderId="2" xfId="19" applyNumberFormat="1" applyFont="1" applyFill="1" applyBorder="1" applyAlignment="1">
      <alignment horizontal="center" vertical="center" textRotation="90" wrapText="1"/>
    </xf>
    <xf numFmtId="2" fontId="15" fillId="0" borderId="4" xfId="19" applyNumberFormat="1" applyFont="1" applyFill="1" applyBorder="1" applyAlignment="1">
      <alignment horizontal="center" vertical="center" textRotation="90" wrapText="1"/>
    </xf>
    <xf numFmtId="2" fontId="15" fillId="0" borderId="2" xfId="0" applyNumberFormat="1" applyFont="1" applyFill="1" applyBorder="1" applyAlignment="1">
      <alignment horizontal="center" vertical="center" textRotation="90" wrapText="1"/>
    </xf>
    <xf numFmtId="2" fontId="15" fillId="0" borderId="4" xfId="0" applyNumberFormat="1" applyFont="1" applyFill="1" applyBorder="1" applyAlignment="1">
      <alignment horizontal="center" vertical="center" textRotation="90" wrapText="1"/>
    </xf>
    <xf numFmtId="0" fontId="15" fillId="0" borderId="2" xfId="0" applyFont="1" applyFill="1" applyBorder="1" applyAlignment="1">
      <alignment horizontal="center" vertical="center" textRotation="90" wrapText="1"/>
    </xf>
    <xf numFmtId="0" fontId="15" fillId="0" borderId="3" xfId="0" applyFont="1" applyFill="1" applyBorder="1" applyAlignment="1">
      <alignment horizontal="center" vertical="center" textRotation="90" wrapText="1"/>
    </xf>
    <xf numFmtId="0" fontId="15" fillId="0" borderId="4" xfId="0" applyFont="1" applyFill="1" applyBorder="1" applyAlignment="1">
      <alignment horizontal="center" vertical="center" textRotation="90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wrapText="1"/>
    </xf>
    <xf numFmtId="0" fontId="10" fillId="0" borderId="8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 wrapText="1"/>
    </xf>
    <xf numFmtId="2" fontId="15" fillId="0" borderId="1" xfId="19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 wrapText="1"/>
    </xf>
    <xf numFmtId="0" fontId="15" fillId="0" borderId="6" xfId="29" applyFont="1" applyFill="1" applyBorder="1" applyAlignment="1">
      <alignment horizontal="center" vertical="center"/>
    </xf>
    <xf numFmtId="0" fontId="15" fillId="0" borderId="7" xfId="29" applyFont="1" applyFill="1" applyBorder="1" applyAlignment="1">
      <alignment horizontal="center" vertical="center"/>
    </xf>
    <xf numFmtId="0" fontId="15" fillId="0" borderId="5" xfId="29" applyFont="1" applyFill="1" applyBorder="1" applyAlignment="1">
      <alignment horizontal="center" vertical="center"/>
    </xf>
    <xf numFmtId="0" fontId="18" fillId="0" borderId="1" xfId="29" applyFont="1" applyFill="1" applyBorder="1" applyAlignment="1">
      <alignment horizontal="center" textRotation="90" wrapText="1"/>
    </xf>
    <xf numFmtId="0" fontId="18" fillId="0" borderId="1" xfId="29" applyFont="1" applyFill="1" applyBorder="1" applyAlignment="1">
      <alignment horizontal="center" wrapText="1"/>
    </xf>
    <xf numFmtId="0" fontId="18" fillId="0" borderId="1" xfId="29" applyFont="1" applyFill="1" applyBorder="1" applyAlignment="1">
      <alignment horizontal="center" vertical="center" textRotation="90" wrapText="1"/>
    </xf>
    <xf numFmtId="0" fontId="18" fillId="0" borderId="1" xfId="29" applyFont="1" applyFill="1" applyBorder="1" applyAlignment="1">
      <alignment vertical="center" wrapText="1"/>
    </xf>
    <xf numFmtId="0" fontId="18" fillId="0" borderId="1" xfId="29" applyFont="1" applyFill="1" applyBorder="1" applyAlignment="1">
      <alignment vertical="center"/>
    </xf>
    <xf numFmtId="0" fontId="18" fillId="0" borderId="2" xfId="29" applyFont="1" applyFill="1" applyBorder="1" applyAlignment="1">
      <alignment horizontal="center" vertical="center" textRotation="90" wrapText="1"/>
    </xf>
    <xf numFmtId="0" fontId="18" fillId="0" borderId="3" xfId="29" applyFont="1" applyFill="1" applyBorder="1" applyAlignment="1">
      <alignment horizontal="center" vertical="center" wrapText="1"/>
    </xf>
    <xf numFmtId="0" fontId="18" fillId="0" borderId="4" xfId="29" applyFont="1" applyFill="1" applyBorder="1" applyAlignment="1">
      <alignment horizontal="center" vertical="center"/>
    </xf>
    <xf numFmtId="0" fontId="18" fillId="0" borderId="4" xfId="29" applyFont="1" applyFill="1" applyBorder="1" applyAlignment="1">
      <alignment vertical="center" wrapText="1"/>
    </xf>
    <xf numFmtId="0" fontId="18" fillId="0" borderId="1" xfId="29" applyFont="1" applyFill="1" applyBorder="1" applyAlignment="1">
      <alignment horizontal="center" vertical="center" wrapText="1"/>
    </xf>
    <xf numFmtId="0" fontId="18" fillId="0" borderId="2" xfId="29" applyFont="1" applyFill="1" applyBorder="1" applyAlignment="1">
      <alignment horizontal="center" textRotation="90" wrapText="1"/>
    </xf>
    <xf numFmtId="0" fontId="18" fillId="0" borderId="3" xfId="29" applyFont="1" applyFill="1" applyBorder="1" applyAlignment="1">
      <alignment horizontal="center" wrapText="1"/>
    </xf>
    <xf numFmtId="0" fontId="18" fillId="0" borderId="4" xfId="29" applyFont="1" applyFill="1" applyBorder="1" applyAlignment="1">
      <alignment horizontal="center" wrapText="1"/>
    </xf>
    <xf numFmtId="0" fontId="18" fillId="0" borderId="3" xfId="29" applyFont="1" applyFill="1" applyBorder="1" applyAlignment="1">
      <alignment horizontal="center" textRotation="90" wrapText="1"/>
    </xf>
    <xf numFmtId="0" fontId="18" fillId="0" borderId="4" xfId="29" applyFont="1" applyFill="1" applyBorder="1" applyAlignment="1">
      <alignment horizontal="center" textRotation="90" wrapText="1"/>
    </xf>
    <xf numFmtId="0" fontId="18" fillId="0" borderId="2" xfId="29" applyFont="1" applyFill="1" applyBorder="1" applyAlignment="1">
      <alignment horizontal="center" vertical="center" wrapText="1"/>
    </xf>
    <xf numFmtId="0" fontId="18" fillId="0" borderId="4" xfId="29" applyFont="1" applyFill="1" applyBorder="1" applyAlignment="1">
      <alignment horizontal="center" vertical="center" wrapText="1"/>
    </xf>
    <xf numFmtId="0" fontId="18" fillId="0" borderId="0" xfId="19" applyFont="1" applyFill="1" applyAlignment="1">
      <alignment horizontal="right" wrapText="1"/>
    </xf>
    <xf numFmtId="0" fontId="18" fillId="0" borderId="0" xfId="19" applyFont="1" applyFill="1" applyAlignment="1">
      <alignment horizontal="right" vertical="center" wrapText="1"/>
    </xf>
    <xf numFmtId="0" fontId="24" fillId="0" borderId="0" xfId="19" applyFont="1" applyFill="1" applyAlignment="1">
      <alignment horizontal="center" vertical="center" wrapText="1"/>
    </xf>
    <xf numFmtId="0" fontId="18" fillId="0" borderId="3" xfId="29" applyFont="1" applyFill="1" applyBorder="1" applyAlignment="1">
      <alignment vertical="center" wrapText="1"/>
    </xf>
    <xf numFmtId="0" fontId="18" fillId="0" borderId="4" xfId="29" applyFont="1" applyFill="1" applyBorder="1" applyAlignment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19" applyFont="1" applyAlignment="1">
      <alignment horizontal="right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</cellXfs>
  <cellStyles count="34">
    <cellStyle name="Excel Built-in Normal" xfId="10" xr:uid="{00000000-0005-0000-0000-000000000000}"/>
    <cellStyle name="Excel Built-in Normal 1" xfId="22" xr:uid="{00000000-0005-0000-0000-000001000000}"/>
    <cellStyle name="Excel Built-in Normal 2 2" xfId="14" xr:uid="{00000000-0005-0000-0000-000002000000}"/>
    <cellStyle name="Обычный" xfId="0" builtinId="0"/>
    <cellStyle name="Обычный 10" xfId="11" xr:uid="{00000000-0005-0000-0000-000004000000}"/>
    <cellStyle name="Обычный 11" xfId="19" xr:uid="{00000000-0005-0000-0000-000005000000}"/>
    <cellStyle name="Обычный 13" xfId="17" xr:uid="{00000000-0005-0000-0000-000006000000}"/>
    <cellStyle name="Обычный 14" xfId="1" xr:uid="{00000000-0005-0000-0000-000007000000}"/>
    <cellStyle name="Обычный 15" xfId="24" xr:uid="{00000000-0005-0000-0000-000008000000}"/>
    <cellStyle name="Обычный 17" xfId="6" xr:uid="{00000000-0005-0000-0000-000009000000}"/>
    <cellStyle name="Обычный 18" xfId="4" xr:uid="{00000000-0005-0000-0000-00000A000000}"/>
    <cellStyle name="Обычный 19" xfId="5" xr:uid="{00000000-0005-0000-0000-00000B000000}"/>
    <cellStyle name="Обычный 2" xfId="9" xr:uid="{00000000-0005-0000-0000-00000C000000}"/>
    <cellStyle name="Обычный 2 10" xfId="12" xr:uid="{00000000-0005-0000-0000-00000D000000}"/>
    <cellStyle name="Обычный 2 2 2" xfId="16" xr:uid="{00000000-0005-0000-0000-00000E000000}"/>
    <cellStyle name="Обычный 2 3" xfId="26" xr:uid="{00000000-0005-0000-0000-00000F000000}"/>
    <cellStyle name="Обычный 2 6" xfId="32" xr:uid="{00000000-0005-0000-0000-000010000000}"/>
    <cellStyle name="Обычный 2 8" xfId="29" xr:uid="{00000000-0005-0000-0000-000011000000}"/>
    <cellStyle name="Обычный 2 9" xfId="31" xr:uid="{00000000-0005-0000-0000-000012000000}"/>
    <cellStyle name="Обычный 21" xfId="7" xr:uid="{00000000-0005-0000-0000-000013000000}"/>
    <cellStyle name="Обычный 3" xfId="2" xr:uid="{00000000-0005-0000-0000-000014000000}"/>
    <cellStyle name="Обычный 3 16" xfId="8" xr:uid="{00000000-0005-0000-0000-000015000000}"/>
    <cellStyle name="Обычный 3 2" xfId="27" xr:uid="{00000000-0005-0000-0000-000016000000}"/>
    <cellStyle name="Обычный 3 3" xfId="15" xr:uid="{00000000-0005-0000-0000-000017000000}"/>
    <cellStyle name="Обычный 4" xfId="3" xr:uid="{00000000-0005-0000-0000-000018000000}"/>
    <cellStyle name="Обычный 4 2" xfId="13" xr:uid="{00000000-0005-0000-0000-000019000000}"/>
    <cellStyle name="Обычный 4 2 2 2" xfId="23" xr:uid="{00000000-0005-0000-0000-00001A000000}"/>
    <cellStyle name="Обычный 5" xfId="20" xr:uid="{00000000-0005-0000-0000-00001B000000}"/>
    <cellStyle name="Обычный 6" xfId="18" xr:uid="{00000000-0005-0000-0000-00001C000000}"/>
    <cellStyle name="Обычный 7" xfId="33" xr:uid="{00000000-0005-0000-0000-00001D000000}"/>
    <cellStyle name="Обычный 8" xfId="30" xr:uid="{00000000-0005-0000-0000-00001E000000}"/>
    <cellStyle name="Обычный 9" xfId="21" xr:uid="{00000000-0005-0000-0000-00001F000000}"/>
    <cellStyle name="Обычный_Лист1" xfId="28" xr:uid="{00000000-0005-0000-0000-000020000000}"/>
    <cellStyle name="Финансовый 2" xfId="25" xr:uid="{00000000-0005-0000-0000-000022000000}"/>
  </cellStyles>
  <dxfs count="0"/>
  <tableStyles count="0" defaultTableStyle="TableStyleMedium2" defaultPivotStyle="PivotStyleLight16"/>
  <colors>
    <mruColors>
      <color rgb="FFCCCC00"/>
      <color rgb="FFFF99CC"/>
      <color rgb="FFFFCCCC"/>
      <color rgb="FF99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AN256"/>
  <sheetViews>
    <sheetView zoomScale="20" zoomScaleNormal="20" workbookViewId="0">
      <pane xSplit="3" ySplit="13" topLeftCell="D254" activePane="bottomRight" state="frozen"/>
      <selection activeCell="B1" sqref="B1"/>
      <selection pane="topRight" activeCell="D1" sqref="D1"/>
      <selection pane="bottomLeft" activeCell="B11" sqref="B11"/>
      <selection pane="bottomRight" activeCell="Y1" sqref="B1:AJ256"/>
    </sheetView>
  </sheetViews>
  <sheetFormatPr defaultRowHeight="15" x14ac:dyDescent="0.25"/>
  <cols>
    <col min="1" max="1" width="9.140625" style="1" hidden="1" customWidth="1"/>
    <col min="2" max="2" width="26.42578125" style="1" customWidth="1"/>
    <col min="3" max="3" width="253.42578125" style="1" customWidth="1"/>
    <col min="4" max="4" width="70.28515625" style="1" customWidth="1"/>
    <col min="5" max="5" width="72.140625" style="1" customWidth="1"/>
    <col min="6" max="6" width="80.7109375" style="1" customWidth="1"/>
    <col min="7" max="9" width="54.28515625" style="1" customWidth="1"/>
    <col min="10" max="10" width="49.28515625" style="1" customWidth="1"/>
    <col min="11" max="11" width="52.85546875" style="1" customWidth="1"/>
    <col min="12" max="12" width="47.85546875" style="1" customWidth="1"/>
    <col min="13" max="13" width="40.140625" style="23" customWidth="1"/>
    <col min="14" max="14" width="44.42578125" style="1" customWidth="1"/>
    <col min="15" max="15" width="43.7109375" style="1" customWidth="1"/>
    <col min="16" max="16" width="58.5703125" style="1" customWidth="1"/>
    <col min="17" max="17" width="41.42578125" style="1" customWidth="1"/>
    <col min="18" max="18" width="42.5703125" style="1" customWidth="1"/>
    <col min="19" max="19" width="43.85546875" style="1" customWidth="1"/>
    <col min="20" max="20" width="60.28515625" style="1" customWidth="1"/>
    <col min="21" max="21" width="35.42578125" style="1" customWidth="1"/>
    <col min="22" max="22" width="49.140625" style="1" customWidth="1"/>
    <col min="23" max="23" width="34.28515625" style="1" customWidth="1"/>
    <col min="24" max="24" width="48" style="1" customWidth="1"/>
    <col min="25" max="25" width="59.140625" style="1" customWidth="1"/>
    <col min="26" max="26" width="48.28515625" style="1" customWidth="1"/>
    <col min="27" max="27" width="33.5703125" style="1" customWidth="1"/>
    <col min="28" max="28" width="41.85546875" style="1" customWidth="1"/>
    <col min="29" max="29" width="67.42578125" style="1" customWidth="1"/>
    <col min="30" max="30" width="49.5703125" style="1" customWidth="1"/>
    <col min="31" max="32" width="51" style="1" customWidth="1"/>
    <col min="33" max="33" width="63.28515625" style="1" customWidth="1"/>
    <col min="34" max="34" width="52.42578125" style="1" customWidth="1"/>
    <col min="35" max="35" width="54.5703125" style="1" customWidth="1"/>
    <col min="36" max="36" width="56" style="1" customWidth="1"/>
    <col min="37" max="16384" width="9.140625" style="1"/>
  </cols>
  <sheetData>
    <row r="1" spans="2:36" ht="97.5" customHeight="1" x14ac:dyDescent="1.25">
      <c r="X1" s="58"/>
      <c r="Y1" s="105" t="s">
        <v>448</v>
      </c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</row>
    <row r="2" spans="2:36" ht="78.75" customHeight="1" x14ac:dyDescent="0.25">
      <c r="X2" s="106" t="s">
        <v>429</v>
      </c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</row>
    <row r="3" spans="2:36" ht="172.5" customHeight="1" x14ac:dyDescent="0.25">
      <c r="X3" s="106" t="s">
        <v>165</v>
      </c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</row>
    <row r="4" spans="2:36" ht="90" x14ac:dyDescent="1.1499999999999999">
      <c r="B4" s="132" t="s">
        <v>166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</row>
    <row r="5" spans="2:36" ht="90" x14ac:dyDescent="0.25">
      <c r="B5" s="133" t="s">
        <v>450</v>
      </c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</row>
    <row r="6" spans="2:36" ht="76.5" x14ac:dyDescent="1.05">
      <c r="B6" s="19" t="s">
        <v>167</v>
      </c>
      <c r="C6" s="123" t="s">
        <v>434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</row>
    <row r="7" spans="2:36" ht="76.5" x14ac:dyDescent="0.25">
      <c r="B7" s="19" t="s">
        <v>168</v>
      </c>
      <c r="C7" s="124" t="s">
        <v>173</v>
      </c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</row>
    <row r="8" spans="2:36" ht="45.75" customHeight="1" x14ac:dyDescent="0.25">
      <c r="B8" s="104" t="s">
        <v>0</v>
      </c>
      <c r="C8" s="104" t="s">
        <v>1</v>
      </c>
      <c r="D8" s="125" t="s">
        <v>174</v>
      </c>
      <c r="E8" s="125" t="s">
        <v>175</v>
      </c>
      <c r="F8" s="128" t="s">
        <v>2</v>
      </c>
      <c r="G8" s="104" t="s">
        <v>169</v>
      </c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31" t="s">
        <v>3</v>
      </c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16" t="s">
        <v>4</v>
      </c>
      <c r="AI8" s="116" t="s">
        <v>5</v>
      </c>
      <c r="AJ8" s="116" t="s">
        <v>6</v>
      </c>
    </row>
    <row r="9" spans="2:36" ht="409.5" customHeight="1" x14ac:dyDescent="0.25">
      <c r="B9" s="104"/>
      <c r="C9" s="104"/>
      <c r="D9" s="126"/>
      <c r="E9" s="126"/>
      <c r="F9" s="129"/>
      <c r="G9" s="104" t="s">
        <v>7</v>
      </c>
      <c r="H9" s="104"/>
      <c r="I9" s="104"/>
      <c r="J9" s="104"/>
      <c r="K9" s="104"/>
      <c r="L9" s="104"/>
      <c r="M9" s="119" t="s">
        <v>8</v>
      </c>
      <c r="N9" s="120"/>
      <c r="O9" s="119" t="s">
        <v>9</v>
      </c>
      <c r="P9" s="120"/>
      <c r="Q9" s="119" t="s">
        <v>10</v>
      </c>
      <c r="R9" s="120"/>
      <c r="S9" s="119" t="s">
        <v>11</v>
      </c>
      <c r="T9" s="120"/>
      <c r="U9" s="119" t="s">
        <v>12</v>
      </c>
      <c r="V9" s="120"/>
      <c r="W9" s="112" t="s">
        <v>13</v>
      </c>
      <c r="X9" s="112" t="s">
        <v>14</v>
      </c>
      <c r="Y9" s="112" t="s">
        <v>15</v>
      </c>
      <c r="Z9" s="112" t="s">
        <v>16</v>
      </c>
      <c r="AA9" s="112" t="s">
        <v>17</v>
      </c>
      <c r="AB9" s="112" t="s">
        <v>18</v>
      </c>
      <c r="AC9" s="112" t="s">
        <v>19</v>
      </c>
      <c r="AD9" s="112" t="s">
        <v>20</v>
      </c>
      <c r="AE9" s="114" t="s">
        <v>21</v>
      </c>
      <c r="AF9" s="114" t="s">
        <v>22</v>
      </c>
      <c r="AG9" s="114" t="s">
        <v>176</v>
      </c>
      <c r="AH9" s="117"/>
      <c r="AI9" s="117"/>
      <c r="AJ9" s="117"/>
    </row>
    <row r="10" spans="2:36" ht="408" customHeight="1" x14ac:dyDescent="0.25">
      <c r="B10" s="104"/>
      <c r="C10" s="104"/>
      <c r="D10" s="126"/>
      <c r="E10" s="127"/>
      <c r="F10" s="130"/>
      <c r="G10" s="20" t="s">
        <v>23</v>
      </c>
      <c r="H10" s="20" t="s">
        <v>24</v>
      </c>
      <c r="I10" s="20" t="s">
        <v>25</v>
      </c>
      <c r="J10" s="20" t="s">
        <v>26</v>
      </c>
      <c r="K10" s="20" t="s">
        <v>27</v>
      </c>
      <c r="L10" s="20" t="s">
        <v>28</v>
      </c>
      <c r="M10" s="121"/>
      <c r="N10" s="122"/>
      <c r="O10" s="121"/>
      <c r="P10" s="122"/>
      <c r="Q10" s="121"/>
      <c r="R10" s="122"/>
      <c r="S10" s="121"/>
      <c r="T10" s="122"/>
      <c r="U10" s="121"/>
      <c r="V10" s="122"/>
      <c r="W10" s="113"/>
      <c r="X10" s="113"/>
      <c r="Y10" s="113"/>
      <c r="Z10" s="113"/>
      <c r="AA10" s="113"/>
      <c r="AB10" s="113"/>
      <c r="AC10" s="113"/>
      <c r="AD10" s="113"/>
      <c r="AE10" s="115"/>
      <c r="AF10" s="115"/>
      <c r="AG10" s="115"/>
      <c r="AH10" s="117"/>
      <c r="AI10" s="117"/>
      <c r="AJ10" s="117"/>
    </row>
    <row r="11" spans="2:36" ht="38.25" customHeight="1" x14ac:dyDescent="0.25">
      <c r="B11" s="104"/>
      <c r="C11" s="104"/>
      <c r="D11" s="127"/>
      <c r="E11" s="56" t="s">
        <v>177</v>
      </c>
      <c r="F11" s="55" t="s">
        <v>29</v>
      </c>
      <c r="G11" s="56" t="s">
        <v>29</v>
      </c>
      <c r="H11" s="56" t="s">
        <v>29</v>
      </c>
      <c r="I11" s="56" t="s">
        <v>29</v>
      </c>
      <c r="J11" s="56" t="s">
        <v>29</v>
      </c>
      <c r="K11" s="56" t="s">
        <v>29</v>
      </c>
      <c r="L11" s="56" t="s">
        <v>29</v>
      </c>
      <c r="M11" s="4" t="s">
        <v>30</v>
      </c>
      <c r="N11" s="56" t="s">
        <v>29</v>
      </c>
      <c r="O11" s="56" t="s">
        <v>31</v>
      </c>
      <c r="P11" s="56" t="s">
        <v>29</v>
      </c>
      <c r="Q11" s="56" t="s">
        <v>31</v>
      </c>
      <c r="R11" s="56" t="s">
        <v>29</v>
      </c>
      <c r="S11" s="56" t="s">
        <v>31</v>
      </c>
      <c r="T11" s="56" t="s">
        <v>29</v>
      </c>
      <c r="U11" s="56" t="s">
        <v>32</v>
      </c>
      <c r="V11" s="56" t="s">
        <v>29</v>
      </c>
      <c r="W11" s="56" t="s">
        <v>29</v>
      </c>
      <c r="X11" s="56" t="s">
        <v>29</v>
      </c>
      <c r="Y11" s="56" t="s">
        <v>29</v>
      </c>
      <c r="Z11" s="56" t="s">
        <v>29</v>
      </c>
      <c r="AA11" s="56" t="s">
        <v>29</v>
      </c>
      <c r="AB11" s="56" t="s">
        <v>29</v>
      </c>
      <c r="AC11" s="56" t="s">
        <v>29</v>
      </c>
      <c r="AD11" s="56" t="s">
        <v>29</v>
      </c>
      <c r="AE11" s="56" t="s">
        <v>29</v>
      </c>
      <c r="AF11" s="56" t="s">
        <v>29</v>
      </c>
      <c r="AG11" s="56" t="s">
        <v>29</v>
      </c>
      <c r="AH11" s="118"/>
      <c r="AI11" s="118"/>
      <c r="AJ11" s="118"/>
    </row>
    <row r="12" spans="2:36" ht="45.75" x14ac:dyDescent="0.65">
      <c r="B12" s="57">
        <v>1</v>
      </c>
      <c r="C12" s="57">
        <v>2</v>
      </c>
      <c r="D12" s="57">
        <v>3</v>
      </c>
      <c r="E12" s="57">
        <v>4</v>
      </c>
      <c r="F12" s="57">
        <v>5</v>
      </c>
      <c r="G12" s="57">
        <v>6</v>
      </c>
      <c r="H12" s="57">
        <v>7</v>
      </c>
      <c r="I12" s="57">
        <v>8</v>
      </c>
      <c r="J12" s="57">
        <v>9</v>
      </c>
      <c r="K12" s="57">
        <v>10</v>
      </c>
      <c r="L12" s="57">
        <v>11</v>
      </c>
      <c r="M12" s="21">
        <v>12</v>
      </c>
      <c r="N12" s="57">
        <v>13</v>
      </c>
      <c r="O12" s="57">
        <v>14</v>
      </c>
      <c r="P12" s="57">
        <v>15</v>
      </c>
      <c r="Q12" s="57">
        <v>16</v>
      </c>
      <c r="R12" s="57">
        <v>17</v>
      </c>
      <c r="S12" s="57">
        <v>18</v>
      </c>
      <c r="T12" s="57">
        <v>19</v>
      </c>
      <c r="U12" s="57">
        <v>20</v>
      </c>
      <c r="V12" s="57">
        <v>21</v>
      </c>
      <c r="W12" s="57">
        <v>22</v>
      </c>
      <c r="X12" s="57">
        <v>23</v>
      </c>
      <c r="Y12" s="57">
        <v>24</v>
      </c>
      <c r="Z12" s="57">
        <v>25</v>
      </c>
      <c r="AA12" s="57">
        <v>26</v>
      </c>
      <c r="AB12" s="57">
        <v>27</v>
      </c>
      <c r="AC12" s="57">
        <v>28</v>
      </c>
      <c r="AD12" s="57">
        <v>29</v>
      </c>
      <c r="AE12" s="57">
        <v>30</v>
      </c>
      <c r="AF12" s="57">
        <v>31</v>
      </c>
      <c r="AG12" s="57">
        <v>32</v>
      </c>
      <c r="AH12" s="57">
        <v>33</v>
      </c>
      <c r="AI12" s="57">
        <v>34</v>
      </c>
      <c r="AJ12" s="57">
        <v>35</v>
      </c>
    </row>
    <row r="13" spans="2:36" ht="61.5" x14ac:dyDescent="0.25">
      <c r="B13" s="111" t="s">
        <v>178</v>
      </c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</row>
    <row r="14" spans="2:36" s="29" customFormat="1" ht="61.5" x14ac:dyDescent="0.85">
      <c r="B14" s="37" t="s">
        <v>427</v>
      </c>
      <c r="C14" s="30"/>
      <c r="D14" s="26" t="s">
        <v>131</v>
      </c>
      <c r="E14" s="27">
        <f>AVERAGE(E16:E62)</f>
        <v>1.007232092198582</v>
      </c>
      <c r="F14" s="103">
        <f t="shared" ref="F14:AG14" si="0">F15+F67+F82</f>
        <v>85427216.030000001</v>
      </c>
      <c r="G14" s="5">
        <f t="shared" si="0"/>
        <v>0</v>
      </c>
      <c r="H14" s="5">
        <f t="shared" si="0"/>
        <v>0</v>
      </c>
      <c r="I14" s="5">
        <f t="shared" si="0"/>
        <v>0</v>
      </c>
      <c r="J14" s="5">
        <f t="shared" si="0"/>
        <v>0</v>
      </c>
      <c r="K14" s="5">
        <f t="shared" si="0"/>
        <v>597348</v>
      </c>
      <c r="L14" s="5">
        <f t="shared" si="0"/>
        <v>0</v>
      </c>
      <c r="M14" s="31">
        <f t="shared" si="0"/>
        <v>0</v>
      </c>
      <c r="N14" s="5">
        <f t="shared" si="0"/>
        <v>0</v>
      </c>
      <c r="O14" s="5">
        <f t="shared" si="0"/>
        <v>16421</v>
      </c>
      <c r="P14" s="5">
        <f t="shared" si="0"/>
        <v>77541222.75</v>
      </c>
      <c r="Q14" s="5">
        <f t="shared" si="0"/>
        <v>0</v>
      </c>
      <c r="R14" s="5">
        <f t="shared" si="0"/>
        <v>0</v>
      </c>
      <c r="S14" s="5">
        <f t="shared" si="0"/>
        <v>1379.5099999999998</v>
      </c>
      <c r="T14" s="5">
        <f t="shared" si="0"/>
        <v>4677520.24</v>
      </c>
      <c r="U14" s="5">
        <f t="shared" si="0"/>
        <v>0</v>
      </c>
      <c r="V14" s="5">
        <f t="shared" si="0"/>
        <v>0</v>
      </c>
      <c r="W14" s="5">
        <f t="shared" si="0"/>
        <v>0</v>
      </c>
      <c r="X14" s="5">
        <f t="shared" si="0"/>
        <v>0</v>
      </c>
      <c r="Y14" s="5">
        <f t="shared" si="0"/>
        <v>0</v>
      </c>
      <c r="Z14" s="5">
        <f t="shared" si="0"/>
        <v>0</v>
      </c>
      <c r="AA14" s="5">
        <f t="shared" si="0"/>
        <v>0</v>
      </c>
      <c r="AB14" s="5">
        <f t="shared" si="0"/>
        <v>0</v>
      </c>
      <c r="AC14" s="5">
        <f t="shared" si="0"/>
        <v>0</v>
      </c>
      <c r="AD14" s="5">
        <f t="shared" si="0"/>
        <v>0</v>
      </c>
      <c r="AE14" s="5">
        <f t="shared" si="0"/>
        <v>858754.34000000008</v>
      </c>
      <c r="AF14" s="5">
        <f t="shared" si="0"/>
        <v>1752370.7</v>
      </c>
      <c r="AG14" s="5">
        <f t="shared" si="0"/>
        <v>0</v>
      </c>
      <c r="AH14" s="7" t="s">
        <v>131</v>
      </c>
      <c r="AI14" s="7" t="s">
        <v>131</v>
      </c>
      <c r="AJ14" s="7" t="s">
        <v>131</v>
      </c>
    </row>
    <row r="15" spans="2:36" s="29" customFormat="1" ht="61.5" x14ac:dyDescent="0.85">
      <c r="B15" s="37" t="s">
        <v>391</v>
      </c>
      <c r="C15" s="30"/>
      <c r="D15" s="26" t="s">
        <v>131</v>
      </c>
      <c r="E15" s="27">
        <f>AVERAGE(E17:E62)</f>
        <v>1.0072697463768121</v>
      </c>
      <c r="F15" s="103">
        <f>F16+F18+F27+F29+F31+F33+F36+F39+F43+F45+F47+F51+F53+F55+F57+F61+F65+F63</f>
        <v>51357504.920000009</v>
      </c>
      <c r="G15" s="5">
        <f t="shared" ref="G15:AG15" si="1">G16+G18+G27+G29+G31+G33+G36+G39+G43+G45+G47+G51+G53+G55+G57+G61+G65+G63</f>
        <v>0</v>
      </c>
      <c r="H15" s="5">
        <f t="shared" si="1"/>
        <v>0</v>
      </c>
      <c r="I15" s="5">
        <f t="shared" si="1"/>
        <v>0</v>
      </c>
      <c r="J15" s="5">
        <f t="shared" si="1"/>
        <v>0</v>
      </c>
      <c r="K15" s="5">
        <f t="shared" si="1"/>
        <v>597348</v>
      </c>
      <c r="L15" s="5">
        <f t="shared" si="1"/>
        <v>0</v>
      </c>
      <c r="M15" s="31">
        <f t="shared" si="1"/>
        <v>0</v>
      </c>
      <c r="N15" s="5">
        <f t="shared" si="1"/>
        <v>0</v>
      </c>
      <c r="O15" s="5">
        <f t="shared" si="1"/>
        <v>10871.88</v>
      </c>
      <c r="P15" s="5">
        <f t="shared" si="1"/>
        <v>46165774.080000006</v>
      </c>
      <c r="Q15" s="5">
        <f t="shared" si="1"/>
        <v>0</v>
      </c>
      <c r="R15" s="5">
        <f t="shared" si="1"/>
        <v>0</v>
      </c>
      <c r="S15" s="5">
        <f t="shared" si="1"/>
        <v>857.57999999999993</v>
      </c>
      <c r="T15" s="5">
        <f t="shared" si="1"/>
        <v>2568651.2599999998</v>
      </c>
      <c r="U15" s="5">
        <f t="shared" si="1"/>
        <v>0</v>
      </c>
      <c r="V15" s="5">
        <f t="shared" si="1"/>
        <v>0</v>
      </c>
      <c r="W15" s="5">
        <f t="shared" si="1"/>
        <v>0</v>
      </c>
      <c r="X15" s="5">
        <f t="shared" si="1"/>
        <v>0</v>
      </c>
      <c r="Y15" s="5">
        <f t="shared" si="1"/>
        <v>0</v>
      </c>
      <c r="Z15" s="5">
        <f t="shared" si="1"/>
        <v>0</v>
      </c>
      <c r="AA15" s="5">
        <f t="shared" si="1"/>
        <v>0</v>
      </c>
      <c r="AB15" s="5">
        <f t="shared" si="1"/>
        <v>0</v>
      </c>
      <c r="AC15" s="5">
        <f t="shared" si="1"/>
        <v>0</v>
      </c>
      <c r="AD15" s="5">
        <f t="shared" si="1"/>
        <v>0</v>
      </c>
      <c r="AE15" s="5">
        <f t="shared" si="1"/>
        <v>460388.37000000005</v>
      </c>
      <c r="AF15" s="5">
        <f t="shared" si="1"/>
        <v>1565343.21</v>
      </c>
      <c r="AG15" s="5">
        <f t="shared" si="1"/>
        <v>0</v>
      </c>
      <c r="AH15" s="7" t="s">
        <v>131</v>
      </c>
      <c r="AI15" s="7" t="s">
        <v>131</v>
      </c>
      <c r="AJ15" s="7" t="s">
        <v>131</v>
      </c>
    </row>
    <row r="16" spans="2:36" s="2" customFormat="1" ht="61.5" x14ac:dyDescent="0.85">
      <c r="B16" s="61" t="s">
        <v>99</v>
      </c>
      <c r="C16" s="3"/>
      <c r="D16" s="26" t="s">
        <v>131</v>
      </c>
      <c r="E16" s="27">
        <f>AVERAGE(E17:E17)</f>
        <v>1.0055000000000001</v>
      </c>
      <c r="F16" s="103">
        <f>F17</f>
        <v>2123521.14</v>
      </c>
      <c r="G16" s="5">
        <f t="shared" ref="G16:AG16" si="2">G17</f>
        <v>0</v>
      </c>
      <c r="H16" s="5">
        <f t="shared" si="2"/>
        <v>0</v>
      </c>
      <c r="I16" s="5">
        <f t="shared" si="2"/>
        <v>0</v>
      </c>
      <c r="J16" s="5">
        <f t="shared" si="2"/>
        <v>0</v>
      </c>
      <c r="K16" s="5">
        <f t="shared" si="2"/>
        <v>0</v>
      </c>
      <c r="L16" s="5">
        <f t="shared" si="2"/>
        <v>0</v>
      </c>
      <c r="M16" s="31">
        <f t="shared" si="2"/>
        <v>0</v>
      </c>
      <c r="N16" s="5">
        <f t="shared" si="2"/>
        <v>0</v>
      </c>
      <c r="O16" s="5">
        <f t="shared" si="2"/>
        <v>521</v>
      </c>
      <c r="P16" s="5">
        <f t="shared" si="2"/>
        <v>2110856</v>
      </c>
      <c r="Q16" s="5">
        <f t="shared" si="2"/>
        <v>0</v>
      </c>
      <c r="R16" s="5">
        <f t="shared" si="2"/>
        <v>0</v>
      </c>
      <c r="S16" s="5">
        <f t="shared" si="2"/>
        <v>0</v>
      </c>
      <c r="T16" s="5">
        <f t="shared" si="2"/>
        <v>0</v>
      </c>
      <c r="U16" s="5">
        <f t="shared" si="2"/>
        <v>0</v>
      </c>
      <c r="V16" s="5">
        <f t="shared" si="2"/>
        <v>0</v>
      </c>
      <c r="W16" s="5">
        <f t="shared" si="2"/>
        <v>0</v>
      </c>
      <c r="X16" s="5">
        <f t="shared" si="2"/>
        <v>0</v>
      </c>
      <c r="Y16" s="5">
        <f t="shared" si="2"/>
        <v>0</v>
      </c>
      <c r="Z16" s="5">
        <f t="shared" si="2"/>
        <v>0</v>
      </c>
      <c r="AA16" s="5">
        <f t="shared" si="2"/>
        <v>0</v>
      </c>
      <c r="AB16" s="5">
        <f t="shared" si="2"/>
        <v>0</v>
      </c>
      <c r="AC16" s="5">
        <f t="shared" si="2"/>
        <v>0</v>
      </c>
      <c r="AD16" s="5">
        <f t="shared" si="2"/>
        <v>0</v>
      </c>
      <c r="AE16" s="25">
        <f t="shared" si="2"/>
        <v>12665.14</v>
      </c>
      <c r="AF16" s="25">
        <f t="shared" si="2"/>
        <v>0</v>
      </c>
      <c r="AG16" s="5">
        <f t="shared" si="2"/>
        <v>0</v>
      </c>
      <c r="AH16" s="7" t="s">
        <v>131</v>
      </c>
      <c r="AI16" s="7" t="s">
        <v>131</v>
      </c>
      <c r="AJ16" s="7" t="s">
        <v>131</v>
      </c>
    </row>
    <row r="17" spans="1:36" s="2" customFormat="1" ht="61.5" x14ac:dyDescent="0.85">
      <c r="A17" s="2">
        <v>1</v>
      </c>
      <c r="B17" s="24">
        <f>SUBTOTAL(103,$A17:A$17)</f>
        <v>1</v>
      </c>
      <c r="C17" s="3" t="s">
        <v>179</v>
      </c>
      <c r="D17" s="26" t="s">
        <v>198</v>
      </c>
      <c r="E17" s="27">
        <v>1.0055000000000001</v>
      </c>
      <c r="F17" s="5">
        <f>G17+H17+I17+J17+K17+L17+N17+P17+R17+T17+V17+W17+X17+Y17+Z17+AA17+AB17+AC17+AD17+AE17+AF17+AG17</f>
        <v>2123521.14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31">
        <v>0</v>
      </c>
      <c r="N17" s="5">
        <v>0</v>
      </c>
      <c r="O17" s="8">
        <v>521</v>
      </c>
      <c r="P17" s="8">
        <v>2110856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25">
        <v>12665.14</v>
      </c>
      <c r="AF17" s="25">
        <v>0</v>
      </c>
      <c r="AG17" s="25">
        <v>0</v>
      </c>
      <c r="AH17" s="7" t="s">
        <v>51</v>
      </c>
      <c r="AI17" s="7">
        <v>2020</v>
      </c>
      <c r="AJ17" s="7">
        <v>2020</v>
      </c>
    </row>
    <row r="18" spans="1:36" s="2" customFormat="1" ht="61.5" x14ac:dyDescent="0.85">
      <c r="B18" s="61" t="s">
        <v>206</v>
      </c>
      <c r="C18" s="3"/>
      <c r="D18" s="26" t="s">
        <v>131</v>
      </c>
      <c r="E18" s="27">
        <f>AVERAGE(E19:E26)</f>
        <v>1.0039750000000001</v>
      </c>
      <c r="F18" s="103">
        <f t="shared" ref="F18:AG18" si="3">SUM(F19:F26)</f>
        <v>14141903.43</v>
      </c>
      <c r="G18" s="5">
        <f t="shared" si="3"/>
        <v>0</v>
      </c>
      <c r="H18" s="5">
        <f t="shared" si="3"/>
        <v>0</v>
      </c>
      <c r="I18" s="5">
        <f t="shared" si="3"/>
        <v>0</v>
      </c>
      <c r="J18" s="5">
        <f t="shared" si="3"/>
        <v>0</v>
      </c>
      <c r="K18" s="5">
        <f t="shared" si="3"/>
        <v>0</v>
      </c>
      <c r="L18" s="5">
        <f t="shared" si="3"/>
        <v>0</v>
      </c>
      <c r="M18" s="31">
        <f t="shared" si="3"/>
        <v>0</v>
      </c>
      <c r="N18" s="5">
        <f t="shared" si="3"/>
        <v>0</v>
      </c>
      <c r="O18" s="5">
        <f t="shared" si="3"/>
        <v>2840</v>
      </c>
      <c r="P18" s="5">
        <f t="shared" si="3"/>
        <v>12813797.620000001</v>
      </c>
      <c r="Q18" s="5">
        <f t="shared" si="3"/>
        <v>0</v>
      </c>
      <c r="R18" s="5">
        <f t="shared" si="3"/>
        <v>0</v>
      </c>
      <c r="S18" s="5">
        <f t="shared" si="3"/>
        <v>419</v>
      </c>
      <c r="T18" s="5">
        <f t="shared" si="3"/>
        <v>981934.24</v>
      </c>
      <c r="U18" s="5">
        <f t="shared" si="3"/>
        <v>0</v>
      </c>
      <c r="V18" s="5">
        <f t="shared" si="3"/>
        <v>0</v>
      </c>
      <c r="W18" s="5">
        <f t="shared" si="3"/>
        <v>0</v>
      </c>
      <c r="X18" s="5">
        <f t="shared" si="3"/>
        <v>0</v>
      </c>
      <c r="Y18" s="5">
        <f t="shared" si="3"/>
        <v>0</v>
      </c>
      <c r="Z18" s="5">
        <f t="shared" si="3"/>
        <v>0</v>
      </c>
      <c r="AA18" s="5">
        <f t="shared" si="3"/>
        <v>0</v>
      </c>
      <c r="AB18" s="5">
        <f t="shared" si="3"/>
        <v>0</v>
      </c>
      <c r="AC18" s="5">
        <f t="shared" si="3"/>
        <v>0</v>
      </c>
      <c r="AD18" s="5">
        <f t="shared" si="3"/>
        <v>0</v>
      </c>
      <c r="AE18" s="5">
        <f t="shared" si="3"/>
        <v>190381.11000000002</v>
      </c>
      <c r="AF18" s="5">
        <f t="shared" si="3"/>
        <v>155790.46000000002</v>
      </c>
      <c r="AG18" s="5">
        <f t="shared" si="3"/>
        <v>0</v>
      </c>
      <c r="AH18" s="7" t="s">
        <v>131</v>
      </c>
      <c r="AI18" s="7" t="s">
        <v>131</v>
      </c>
      <c r="AJ18" s="7" t="s">
        <v>131</v>
      </c>
    </row>
    <row r="19" spans="1:36" s="2" customFormat="1" ht="61.5" x14ac:dyDescent="0.85">
      <c r="A19" s="2">
        <v>1</v>
      </c>
      <c r="B19" s="24">
        <f>SUBTOTAL(103,$A$17:A19)</f>
        <v>2</v>
      </c>
      <c r="C19" s="3" t="s">
        <v>180</v>
      </c>
      <c r="D19" s="26" t="s">
        <v>199</v>
      </c>
      <c r="E19" s="27">
        <v>1.0047999999999999</v>
      </c>
      <c r="F19" s="5">
        <f t="shared" ref="F19:F66" si="4">G19+H19+I19+J19+K19+L19+N19+P19+R19+T19+V19+W19+X19+Y19+Z19+AA19+AB19+AC19+AD19+AE19+AF19+AG19</f>
        <v>6213014.2000000002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31">
        <v>0</v>
      </c>
      <c r="N19" s="5">
        <v>0</v>
      </c>
      <c r="O19" s="5">
        <v>1441</v>
      </c>
      <c r="P19" s="62">
        <v>6128441.7000000002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63">
        <v>84572.5</v>
      </c>
      <c r="AF19" s="25">
        <v>0</v>
      </c>
      <c r="AG19" s="25">
        <v>0</v>
      </c>
      <c r="AH19" s="7" t="s">
        <v>51</v>
      </c>
      <c r="AI19" s="7">
        <v>2020</v>
      </c>
      <c r="AJ19" s="7">
        <v>2020</v>
      </c>
    </row>
    <row r="20" spans="1:36" s="2" customFormat="1" ht="61.5" x14ac:dyDescent="0.85">
      <c r="A20" s="2">
        <v>1</v>
      </c>
      <c r="B20" s="24">
        <f>SUBTOTAL(103,$A$17:A20)</f>
        <v>3</v>
      </c>
      <c r="C20" s="3" t="s">
        <v>181</v>
      </c>
      <c r="D20" s="26" t="s">
        <v>198</v>
      </c>
      <c r="E20" s="27">
        <v>1</v>
      </c>
      <c r="F20" s="5">
        <f t="shared" si="4"/>
        <v>801933.34000000008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31">
        <v>0</v>
      </c>
      <c r="N20" s="5">
        <v>0</v>
      </c>
      <c r="O20" s="8">
        <v>163</v>
      </c>
      <c r="P20" s="8">
        <v>791017.3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25">
        <v>10916.04</v>
      </c>
      <c r="AF20" s="25">
        <v>0</v>
      </c>
      <c r="AG20" s="25">
        <v>0</v>
      </c>
      <c r="AH20" s="7" t="s">
        <v>51</v>
      </c>
      <c r="AI20" s="7">
        <v>2020</v>
      </c>
      <c r="AJ20" s="7">
        <v>2020</v>
      </c>
    </row>
    <row r="21" spans="1:36" s="2" customFormat="1" ht="61.5" x14ac:dyDescent="0.85">
      <c r="A21" s="2">
        <v>1</v>
      </c>
      <c r="B21" s="24">
        <f>SUBTOTAL(103,$A$17:A21)</f>
        <v>4</v>
      </c>
      <c r="C21" s="3" t="s">
        <v>182</v>
      </c>
      <c r="D21" s="26" t="s">
        <v>200</v>
      </c>
      <c r="E21" s="27">
        <v>1.0003</v>
      </c>
      <c r="F21" s="5">
        <f t="shared" si="4"/>
        <v>61989.62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31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25">
        <f>ROUND(P21*1.5%,2)</f>
        <v>0</v>
      </c>
      <c r="AF21" s="64">
        <v>61989.62</v>
      </c>
      <c r="AG21" s="25">
        <v>0</v>
      </c>
      <c r="AH21" s="7">
        <v>2020</v>
      </c>
      <c r="AI21" s="7" t="s">
        <v>51</v>
      </c>
      <c r="AJ21" s="7" t="s">
        <v>51</v>
      </c>
    </row>
    <row r="22" spans="1:36" s="2" customFormat="1" ht="61.5" x14ac:dyDescent="0.85">
      <c r="A22" s="2">
        <v>1</v>
      </c>
      <c r="B22" s="24">
        <f>SUBTOTAL(103,$A$17:A22)</f>
        <v>5</v>
      </c>
      <c r="C22" s="3" t="s">
        <v>195</v>
      </c>
      <c r="D22" s="26" t="s">
        <v>199</v>
      </c>
      <c r="E22" s="27">
        <v>1.0178</v>
      </c>
      <c r="F22" s="5">
        <f t="shared" si="4"/>
        <v>995484.92999999993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31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8">
        <v>419</v>
      </c>
      <c r="T22" s="8">
        <v>981934.24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8">
        <v>13550.69</v>
      </c>
      <c r="AF22" s="25">
        <v>0</v>
      </c>
      <c r="AG22" s="25">
        <v>0</v>
      </c>
      <c r="AH22" s="7" t="s">
        <v>51</v>
      </c>
      <c r="AI22" s="7">
        <v>2020</v>
      </c>
      <c r="AJ22" s="7">
        <v>2020</v>
      </c>
    </row>
    <row r="23" spans="1:36" s="2" customFormat="1" ht="61.5" x14ac:dyDescent="0.85">
      <c r="A23" s="2">
        <v>1</v>
      </c>
      <c r="B23" s="24">
        <f>SUBTOTAL(103,$A$17:A23)</f>
        <v>6</v>
      </c>
      <c r="C23" s="3" t="s">
        <v>229</v>
      </c>
      <c r="D23" s="26" t="s">
        <v>201</v>
      </c>
      <c r="E23" s="27">
        <v>1</v>
      </c>
      <c r="F23" s="5">
        <f t="shared" si="4"/>
        <v>4973435.79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31">
        <v>0</v>
      </c>
      <c r="N23" s="5">
        <v>0</v>
      </c>
      <c r="O23" s="62">
        <v>977</v>
      </c>
      <c r="P23" s="62">
        <v>4905736.62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E23" s="8">
        <v>67699.17</v>
      </c>
      <c r="AF23" s="25">
        <v>0</v>
      </c>
      <c r="AG23" s="25">
        <v>0</v>
      </c>
      <c r="AH23" s="7" t="s">
        <v>51</v>
      </c>
      <c r="AI23" s="7">
        <v>2020</v>
      </c>
      <c r="AJ23" s="7">
        <v>2020</v>
      </c>
    </row>
    <row r="24" spans="1:36" s="2" customFormat="1" ht="61.5" x14ac:dyDescent="0.85">
      <c r="A24" s="2">
        <v>1</v>
      </c>
      <c r="B24" s="24">
        <f>SUBTOTAL(103,$A$17:A24)</f>
        <v>7</v>
      </c>
      <c r="C24" s="3" t="s">
        <v>233</v>
      </c>
      <c r="D24" s="26" t="s">
        <v>199</v>
      </c>
      <c r="E24" s="27">
        <v>1.0053000000000001</v>
      </c>
      <c r="F24" s="5">
        <f t="shared" si="4"/>
        <v>50283.37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31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  <c r="AA24" s="5">
        <v>0</v>
      </c>
      <c r="AB24" s="5">
        <v>0</v>
      </c>
      <c r="AC24" s="5">
        <v>0</v>
      </c>
      <c r="AD24" s="5">
        <v>0</v>
      </c>
      <c r="AE24" s="25">
        <f>ROUND(P24*1.5%,2)</f>
        <v>0</v>
      </c>
      <c r="AF24" s="64">
        <v>50283.37</v>
      </c>
      <c r="AG24" s="25">
        <v>0</v>
      </c>
      <c r="AH24" s="7">
        <v>2020</v>
      </c>
      <c r="AI24" s="7" t="s">
        <v>51</v>
      </c>
      <c r="AJ24" s="7" t="s">
        <v>51</v>
      </c>
    </row>
    <row r="25" spans="1:36" s="2" customFormat="1" ht="61.5" x14ac:dyDescent="0.85">
      <c r="A25" s="2">
        <v>1</v>
      </c>
      <c r="B25" s="24">
        <f>SUBTOTAL(103,$A$17:A25)</f>
        <v>8</v>
      </c>
      <c r="C25" s="3" t="s">
        <v>254</v>
      </c>
      <c r="D25" s="26" t="s">
        <v>199</v>
      </c>
      <c r="E25" s="27">
        <v>1.0036</v>
      </c>
      <c r="F25" s="5">
        <f>G25+H25+I25+J25+K25+L25+N25+P25+R25+T25+V25+W25+X25+Y25+Z25+AA25+AB25+AC25+AD25+AE25+AF25+AG25</f>
        <v>43517.47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31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25">
        <f>ROUND(P25*1.5%,2)</f>
        <v>0</v>
      </c>
      <c r="AF25" s="64">
        <v>43517.47</v>
      </c>
      <c r="AG25" s="25">
        <v>0</v>
      </c>
      <c r="AH25" s="7">
        <v>2020</v>
      </c>
      <c r="AI25" s="7" t="s">
        <v>51</v>
      </c>
      <c r="AJ25" s="7" t="s">
        <v>51</v>
      </c>
    </row>
    <row r="26" spans="1:36" s="2" customFormat="1" ht="61.5" x14ac:dyDescent="0.85">
      <c r="A26" s="2">
        <v>1</v>
      </c>
      <c r="B26" s="24">
        <f>SUBTOTAL(103,$A$17:A26)</f>
        <v>9</v>
      </c>
      <c r="C26" s="3" t="s">
        <v>399</v>
      </c>
      <c r="D26" s="26" t="s">
        <v>200</v>
      </c>
      <c r="E26" s="27">
        <v>1</v>
      </c>
      <c r="F26" s="5">
        <f t="shared" si="4"/>
        <v>1002244.71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31">
        <v>0</v>
      </c>
      <c r="N26" s="5">
        <v>0</v>
      </c>
      <c r="O26" s="5">
        <v>259</v>
      </c>
      <c r="P26" s="5">
        <v>988602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25">
        <v>13642.71</v>
      </c>
      <c r="AF26" s="36">
        <v>0</v>
      </c>
      <c r="AG26" s="25">
        <v>0</v>
      </c>
      <c r="AH26" s="7" t="s">
        <v>51</v>
      </c>
      <c r="AI26" s="7">
        <v>2020</v>
      </c>
      <c r="AJ26" s="7">
        <v>2020</v>
      </c>
    </row>
    <row r="27" spans="1:36" s="2" customFormat="1" ht="61.5" x14ac:dyDescent="0.85">
      <c r="B27" s="61" t="s">
        <v>102</v>
      </c>
      <c r="C27" s="3"/>
      <c r="D27" s="26" t="s">
        <v>131</v>
      </c>
      <c r="E27" s="27">
        <f>AVERAGE(E28)</f>
        <v>1.0267999999999999</v>
      </c>
      <c r="F27" s="103">
        <f>F28</f>
        <v>2046844.64</v>
      </c>
      <c r="G27" s="5">
        <f t="shared" ref="G27:AG27" si="5">G28</f>
        <v>0</v>
      </c>
      <c r="H27" s="5">
        <f t="shared" si="5"/>
        <v>0</v>
      </c>
      <c r="I27" s="5">
        <f t="shared" si="5"/>
        <v>0</v>
      </c>
      <c r="J27" s="5">
        <f t="shared" si="5"/>
        <v>0</v>
      </c>
      <c r="K27" s="5">
        <f t="shared" si="5"/>
        <v>0</v>
      </c>
      <c r="L27" s="5">
        <f t="shared" si="5"/>
        <v>0</v>
      </c>
      <c r="M27" s="31">
        <f t="shared" si="5"/>
        <v>0</v>
      </c>
      <c r="N27" s="5">
        <f t="shared" si="5"/>
        <v>0</v>
      </c>
      <c r="O27" s="5">
        <f t="shared" si="5"/>
        <v>386.8</v>
      </c>
      <c r="P27" s="5">
        <f t="shared" si="5"/>
        <v>1947102</v>
      </c>
      <c r="Q27" s="5">
        <f t="shared" si="5"/>
        <v>0</v>
      </c>
      <c r="R27" s="5">
        <f t="shared" si="5"/>
        <v>0</v>
      </c>
      <c r="S27" s="5">
        <f t="shared" si="5"/>
        <v>0</v>
      </c>
      <c r="T27" s="5">
        <f t="shared" si="5"/>
        <v>0</v>
      </c>
      <c r="U27" s="5">
        <f t="shared" si="5"/>
        <v>0</v>
      </c>
      <c r="V27" s="5">
        <f t="shared" si="5"/>
        <v>0</v>
      </c>
      <c r="W27" s="5">
        <f t="shared" si="5"/>
        <v>0</v>
      </c>
      <c r="X27" s="5">
        <f t="shared" si="5"/>
        <v>0</v>
      </c>
      <c r="Y27" s="5">
        <f t="shared" si="5"/>
        <v>0</v>
      </c>
      <c r="Z27" s="5">
        <f t="shared" si="5"/>
        <v>0</v>
      </c>
      <c r="AA27" s="5">
        <f t="shared" si="5"/>
        <v>0</v>
      </c>
      <c r="AB27" s="5">
        <f t="shared" si="5"/>
        <v>0</v>
      </c>
      <c r="AC27" s="5">
        <f t="shared" si="5"/>
        <v>0</v>
      </c>
      <c r="AD27" s="5">
        <f t="shared" si="5"/>
        <v>0</v>
      </c>
      <c r="AE27" s="25">
        <f t="shared" si="5"/>
        <v>19714.41</v>
      </c>
      <c r="AF27" s="25">
        <f t="shared" si="5"/>
        <v>80028.23</v>
      </c>
      <c r="AG27" s="5">
        <f t="shared" si="5"/>
        <v>0</v>
      </c>
      <c r="AH27" s="7" t="s">
        <v>131</v>
      </c>
      <c r="AI27" s="7" t="s">
        <v>131</v>
      </c>
      <c r="AJ27" s="7" t="s">
        <v>131</v>
      </c>
    </row>
    <row r="28" spans="1:36" s="2" customFormat="1" ht="61.5" x14ac:dyDescent="0.85">
      <c r="A28" s="2">
        <v>1</v>
      </c>
      <c r="B28" s="24">
        <f>SUBTOTAL(103,$A$17:A28)</f>
        <v>10</v>
      </c>
      <c r="C28" s="3" t="s">
        <v>86</v>
      </c>
      <c r="D28" s="26" t="s">
        <v>201</v>
      </c>
      <c r="E28" s="27">
        <v>1.0267999999999999</v>
      </c>
      <c r="F28" s="5">
        <f t="shared" si="4"/>
        <v>2046844.64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31">
        <v>0</v>
      </c>
      <c r="N28" s="5">
        <v>0</v>
      </c>
      <c r="O28" s="8">
        <v>386.8</v>
      </c>
      <c r="P28" s="8">
        <v>1947102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25">
        <v>19714.41</v>
      </c>
      <c r="AF28" s="64">
        <v>80028.23</v>
      </c>
      <c r="AG28" s="5">
        <v>0</v>
      </c>
      <c r="AH28" s="7">
        <v>2020</v>
      </c>
      <c r="AI28" s="7">
        <v>2020</v>
      </c>
      <c r="AJ28" s="7">
        <v>2020</v>
      </c>
    </row>
    <row r="29" spans="1:36" s="2" customFormat="1" ht="61.5" x14ac:dyDescent="0.85">
      <c r="B29" s="61" t="s">
        <v>104</v>
      </c>
      <c r="C29" s="3"/>
      <c r="D29" s="26" t="s">
        <v>131</v>
      </c>
      <c r="E29" s="27">
        <f>AVERAGE(E30)</f>
        <v>1</v>
      </c>
      <c r="F29" s="103">
        <f>F30</f>
        <v>5153989.53</v>
      </c>
      <c r="G29" s="5">
        <f t="shared" ref="G29:AG29" si="6">G30</f>
        <v>0</v>
      </c>
      <c r="H29" s="5">
        <f t="shared" si="6"/>
        <v>0</v>
      </c>
      <c r="I29" s="5">
        <f t="shared" si="6"/>
        <v>0</v>
      </c>
      <c r="J29" s="5">
        <f t="shared" si="6"/>
        <v>0</v>
      </c>
      <c r="K29" s="5">
        <f t="shared" si="6"/>
        <v>0</v>
      </c>
      <c r="L29" s="5">
        <f t="shared" si="6"/>
        <v>0</v>
      </c>
      <c r="M29" s="31">
        <f t="shared" si="6"/>
        <v>0</v>
      </c>
      <c r="N29" s="5">
        <f t="shared" si="6"/>
        <v>0</v>
      </c>
      <c r="O29" s="5">
        <f t="shared" si="6"/>
        <v>1080.5999999999999</v>
      </c>
      <c r="P29" s="5">
        <f t="shared" si="6"/>
        <v>5102328.45</v>
      </c>
      <c r="Q29" s="5">
        <f t="shared" si="6"/>
        <v>0</v>
      </c>
      <c r="R29" s="5">
        <f t="shared" si="6"/>
        <v>0</v>
      </c>
      <c r="S29" s="5">
        <f t="shared" si="6"/>
        <v>0</v>
      </c>
      <c r="T29" s="5">
        <f t="shared" si="6"/>
        <v>0</v>
      </c>
      <c r="U29" s="5">
        <f t="shared" si="6"/>
        <v>0</v>
      </c>
      <c r="V29" s="5">
        <f t="shared" si="6"/>
        <v>0</v>
      </c>
      <c r="W29" s="5">
        <f t="shared" si="6"/>
        <v>0</v>
      </c>
      <c r="X29" s="5">
        <f t="shared" si="6"/>
        <v>0</v>
      </c>
      <c r="Y29" s="5">
        <f t="shared" si="6"/>
        <v>0</v>
      </c>
      <c r="Z29" s="5">
        <f t="shared" si="6"/>
        <v>0</v>
      </c>
      <c r="AA29" s="5">
        <f t="shared" si="6"/>
        <v>0</v>
      </c>
      <c r="AB29" s="5">
        <f t="shared" si="6"/>
        <v>0</v>
      </c>
      <c r="AC29" s="5">
        <f t="shared" si="6"/>
        <v>0</v>
      </c>
      <c r="AD29" s="5">
        <f t="shared" si="6"/>
        <v>0</v>
      </c>
      <c r="AE29" s="25">
        <f t="shared" si="6"/>
        <v>51661.08</v>
      </c>
      <c r="AF29" s="25">
        <f t="shared" si="6"/>
        <v>0</v>
      </c>
      <c r="AG29" s="5">
        <f t="shared" si="6"/>
        <v>0</v>
      </c>
      <c r="AH29" s="7" t="s">
        <v>131</v>
      </c>
      <c r="AI29" s="7" t="s">
        <v>131</v>
      </c>
      <c r="AJ29" s="7" t="s">
        <v>131</v>
      </c>
    </row>
    <row r="30" spans="1:36" s="2" customFormat="1" ht="61.5" x14ac:dyDescent="0.85">
      <c r="A30" s="2">
        <v>1</v>
      </c>
      <c r="B30" s="24">
        <f>SUBTOTAL(103,$A$17:A30)</f>
        <v>11</v>
      </c>
      <c r="C30" s="3" t="s">
        <v>224</v>
      </c>
      <c r="D30" s="26" t="s">
        <v>202</v>
      </c>
      <c r="E30" s="27">
        <v>1</v>
      </c>
      <c r="F30" s="5">
        <f t="shared" si="4"/>
        <v>5153989.53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31">
        <v>0</v>
      </c>
      <c r="N30" s="5">
        <v>0</v>
      </c>
      <c r="O30" s="8">
        <v>1080.5999999999999</v>
      </c>
      <c r="P30" s="8">
        <v>5102328.45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8">
        <v>51661.08</v>
      </c>
      <c r="AF30" s="25">
        <v>0</v>
      </c>
      <c r="AG30" s="5">
        <v>0</v>
      </c>
      <c r="AH30" s="7" t="s">
        <v>51</v>
      </c>
      <c r="AI30" s="7">
        <v>2020</v>
      </c>
      <c r="AJ30" s="7">
        <v>2020</v>
      </c>
    </row>
    <row r="31" spans="1:36" s="2" customFormat="1" ht="61.5" x14ac:dyDescent="0.85">
      <c r="B31" s="61" t="s">
        <v>105</v>
      </c>
      <c r="C31" s="3"/>
      <c r="D31" s="26" t="s">
        <v>131</v>
      </c>
      <c r="E31" s="27">
        <f>AVERAGE(E32)</f>
        <v>1.0308999999999999</v>
      </c>
      <c r="F31" s="103">
        <f>F32</f>
        <v>48440.03</v>
      </c>
      <c r="G31" s="5">
        <f t="shared" ref="G31:AG31" si="7">G32</f>
        <v>0</v>
      </c>
      <c r="H31" s="5">
        <f t="shared" si="7"/>
        <v>0</v>
      </c>
      <c r="I31" s="5">
        <f t="shared" si="7"/>
        <v>0</v>
      </c>
      <c r="J31" s="5">
        <f t="shared" si="7"/>
        <v>0</v>
      </c>
      <c r="K31" s="5">
        <f t="shared" si="7"/>
        <v>0</v>
      </c>
      <c r="L31" s="5">
        <f t="shared" si="7"/>
        <v>0</v>
      </c>
      <c r="M31" s="31">
        <f t="shared" si="7"/>
        <v>0</v>
      </c>
      <c r="N31" s="5">
        <f t="shared" si="7"/>
        <v>0</v>
      </c>
      <c r="O31" s="5">
        <f t="shared" si="7"/>
        <v>0</v>
      </c>
      <c r="P31" s="5">
        <f t="shared" si="7"/>
        <v>0</v>
      </c>
      <c r="Q31" s="5">
        <f t="shared" si="7"/>
        <v>0</v>
      </c>
      <c r="R31" s="5">
        <f t="shared" si="7"/>
        <v>0</v>
      </c>
      <c r="S31" s="5">
        <f t="shared" si="7"/>
        <v>0</v>
      </c>
      <c r="T31" s="5">
        <f t="shared" si="7"/>
        <v>0</v>
      </c>
      <c r="U31" s="5">
        <f t="shared" si="7"/>
        <v>0</v>
      </c>
      <c r="V31" s="5">
        <f t="shared" si="7"/>
        <v>0</v>
      </c>
      <c r="W31" s="5">
        <f t="shared" si="7"/>
        <v>0</v>
      </c>
      <c r="X31" s="5">
        <f t="shared" si="7"/>
        <v>0</v>
      </c>
      <c r="Y31" s="5">
        <f t="shared" si="7"/>
        <v>0</v>
      </c>
      <c r="Z31" s="5">
        <f t="shared" si="7"/>
        <v>0</v>
      </c>
      <c r="AA31" s="5">
        <f t="shared" si="7"/>
        <v>0</v>
      </c>
      <c r="AB31" s="5">
        <f t="shared" si="7"/>
        <v>0</v>
      </c>
      <c r="AC31" s="5">
        <f t="shared" si="7"/>
        <v>0</v>
      </c>
      <c r="AD31" s="5">
        <f t="shared" si="7"/>
        <v>0</v>
      </c>
      <c r="AE31" s="25">
        <f t="shared" si="7"/>
        <v>0</v>
      </c>
      <c r="AF31" s="25">
        <f t="shared" si="7"/>
        <v>48440.03</v>
      </c>
      <c r="AG31" s="5">
        <f t="shared" si="7"/>
        <v>0</v>
      </c>
      <c r="AH31" s="7" t="s">
        <v>131</v>
      </c>
      <c r="AI31" s="7" t="s">
        <v>131</v>
      </c>
      <c r="AJ31" s="7" t="s">
        <v>131</v>
      </c>
    </row>
    <row r="32" spans="1:36" s="2" customFormat="1" ht="61.5" x14ac:dyDescent="0.85">
      <c r="A32" s="2">
        <v>1</v>
      </c>
      <c r="B32" s="24">
        <f>SUBTOTAL(103,$A$17:A32)</f>
        <v>12</v>
      </c>
      <c r="C32" s="3" t="s">
        <v>183</v>
      </c>
      <c r="D32" s="26" t="s">
        <v>198</v>
      </c>
      <c r="E32" s="27">
        <v>1.0308999999999999</v>
      </c>
      <c r="F32" s="5">
        <f t="shared" si="4"/>
        <v>48440.03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31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25">
        <f>ROUND(P32*1.5%,2)</f>
        <v>0</v>
      </c>
      <c r="AF32" s="64">
        <v>48440.03</v>
      </c>
      <c r="AG32" s="5">
        <v>0</v>
      </c>
      <c r="AH32" s="7">
        <v>2020</v>
      </c>
      <c r="AI32" s="7" t="s">
        <v>51</v>
      </c>
      <c r="AJ32" s="7" t="s">
        <v>51</v>
      </c>
    </row>
    <row r="33" spans="1:36" s="2" customFormat="1" ht="61.5" x14ac:dyDescent="0.85">
      <c r="B33" s="61" t="s">
        <v>207</v>
      </c>
      <c r="C33" s="3"/>
      <c r="D33" s="26" t="s">
        <v>131</v>
      </c>
      <c r="E33" s="27">
        <f>AVERAGE(E34:E35)</f>
        <v>1.0206</v>
      </c>
      <c r="F33" s="103">
        <f t="shared" ref="F33:AG33" si="8">SUM(F34:F35)</f>
        <v>31767</v>
      </c>
      <c r="G33" s="5">
        <f t="shared" si="8"/>
        <v>0</v>
      </c>
      <c r="H33" s="5">
        <f t="shared" si="8"/>
        <v>0</v>
      </c>
      <c r="I33" s="5">
        <f t="shared" si="8"/>
        <v>0</v>
      </c>
      <c r="J33" s="5">
        <f t="shared" si="8"/>
        <v>0</v>
      </c>
      <c r="K33" s="5">
        <f t="shared" si="8"/>
        <v>0</v>
      </c>
      <c r="L33" s="5">
        <f t="shared" si="8"/>
        <v>0</v>
      </c>
      <c r="M33" s="31">
        <f t="shared" si="8"/>
        <v>0</v>
      </c>
      <c r="N33" s="5">
        <f t="shared" si="8"/>
        <v>0</v>
      </c>
      <c r="O33" s="5">
        <f t="shared" si="8"/>
        <v>0</v>
      </c>
      <c r="P33" s="5">
        <f t="shared" si="8"/>
        <v>0</v>
      </c>
      <c r="Q33" s="5">
        <f t="shared" si="8"/>
        <v>0</v>
      </c>
      <c r="R33" s="5">
        <f t="shared" si="8"/>
        <v>0</v>
      </c>
      <c r="S33" s="5">
        <f t="shared" si="8"/>
        <v>0</v>
      </c>
      <c r="T33" s="5">
        <f t="shared" si="8"/>
        <v>0</v>
      </c>
      <c r="U33" s="5">
        <f t="shared" si="8"/>
        <v>0</v>
      </c>
      <c r="V33" s="5">
        <f t="shared" si="8"/>
        <v>0</v>
      </c>
      <c r="W33" s="5">
        <f t="shared" si="8"/>
        <v>0</v>
      </c>
      <c r="X33" s="5">
        <f t="shared" si="8"/>
        <v>0</v>
      </c>
      <c r="Y33" s="5">
        <f t="shared" si="8"/>
        <v>0</v>
      </c>
      <c r="Z33" s="5">
        <f t="shared" si="8"/>
        <v>0</v>
      </c>
      <c r="AA33" s="5">
        <f t="shared" si="8"/>
        <v>0</v>
      </c>
      <c r="AB33" s="5">
        <f t="shared" si="8"/>
        <v>0</v>
      </c>
      <c r="AC33" s="5">
        <f t="shared" si="8"/>
        <v>0</v>
      </c>
      <c r="AD33" s="5">
        <f t="shared" si="8"/>
        <v>0</v>
      </c>
      <c r="AE33" s="25">
        <f t="shared" si="8"/>
        <v>0</v>
      </c>
      <c r="AF33" s="25">
        <f t="shared" si="8"/>
        <v>31767</v>
      </c>
      <c r="AG33" s="5">
        <f t="shared" si="8"/>
        <v>0</v>
      </c>
      <c r="AH33" s="7" t="s">
        <v>131</v>
      </c>
      <c r="AI33" s="7" t="s">
        <v>131</v>
      </c>
      <c r="AJ33" s="7" t="s">
        <v>131</v>
      </c>
    </row>
    <row r="34" spans="1:36" s="2" customFormat="1" ht="61.5" x14ac:dyDescent="0.85">
      <c r="A34" s="2">
        <v>1</v>
      </c>
      <c r="B34" s="24">
        <f>SUBTOTAL(103,$A$17:A34)</f>
        <v>13</v>
      </c>
      <c r="C34" s="3" t="s">
        <v>184</v>
      </c>
      <c r="D34" s="26" t="s">
        <v>201</v>
      </c>
      <c r="E34" s="27">
        <v>1.0385</v>
      </c>
      <c r="F34" s="5">
        <f t="shared" si="4"/>
        <v>13099.1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31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25">
        <f>ROUND(P34*1.5%,2)</f>
        <v>0</v>
      </c>
      <c r="AF34" s="64">
        <v>13099.1</v>
      </c>
      <c r="AG34" s="5">
        <v>0</v>
      </c>
      <c r="AH34" s="7">
        <v>2020</v>
      </c>
      <c r="AI34" s="7" t="s">
        <v>51</v>
      </c>
      <c r="AJ34" s="7" t="s">
        <v>51</v>
      </c>
    </row>
    <row r="35" spans="1:36" s="2" customFormat="1" ht="61.5" x14ac:dyDescent="0.85">
      <c r="A35" s="2">
        <v>1</v>
      </c>
      <c r="B35" s="24">
        <f>SUBTOTAL(103,$A$17:A35)</f>
        <v>14</v>
      </c>
      <c r="C35" s="3" t="s">
        <v>185</v>
      </c>
      <c r="D35" s="26" t="s">
        <v>201</v>
      </c>
      <c r="E35" s="27">
        <v>1.0026999999999999</v>
      </c>
      <c r="F35" s="5">
        <f t="shared" si="4"/>
        <v>18667.900000000001</v>
      </c>
      <c r="G35" s="5">
        <v>0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31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25">
        <f>ROUND(T35*1.5%,2)</f>
        <v>0</v>
      </c>
      <c r="AF35" s="64">
        <v>18667.900000000001</v>
      </c>
      <c r="AG35" s="5">
        <v>0</v>
      </c>
      <c r="AH35" s="7">
        <v>2020</v>
      </c>
      <c r="AI35" s="7" t="s">
        <v>51</v>
      </c>
      <c r="AJ35" s="7" t="s">
        <v>51</v>
      </c>
    </row>
    <row r="36" spans="1:36" s="2" customFormat="1" ht="61.5" x14ac:dyDescent="0.85">
      <c r="B36" s="61" t="s">
        <v>107</v>
      </c>
      <c r="C36" s="3"/>
      <c r="D36" s="26" t="s">
        <v>131</v>
      </c>
      <c r="E36" s="27">
        <f>AVERAGE(E37:E38)</f>
        <v>1</v>
      </c>
      <c r="F36" s="103">
        <f>SUM(F37:F38)</f>
        <v>3557815.66</v>
      </c>
      <c r="G36" s="5">
        <f t="shared" ref="G36:AG36" si="9">SUM(G37:G38)</f>
        <v>0</v>
      </c>
      <c r="H36" s="5">
        <f t="shared" si="9"/>
        <v>0</v>
      </c>
      <c r="I36" s="5">
        <f t="shared" si="9"/>
        <v>0</v>
      </c>
      <c r="J36" s="5">
        <f t="shared" si="9"/>
        <v>0</v>
      </c>
      <c r="K36" s="5">
        <f t="shared" si="9"/>
        <v>0</v>
      </c>
      <c r="L36" s="5">
        <f t="shared" si="9"/>
        <v>0</v>
      </c>
      <c r="M36" s="31">
        <f t="shared" si="9"/>
        <v>0</v>
      </c>
      <c r="N36" s="5">
        <f t="shared" si="9"/>
        <v>0</v>
      </c>
      <c r="O36" s="5">
        <f t="shared" si="9"/>
        <v>828.5</v>
      </c>
      <c r="P36" s="5">
        <f t="shared" si="9"/>
        <v>3438664.78</v>
      </c>
      <c r="Q36" s="5">
        <f t="shared" si="9"/>
        <v>0</v>
      </c>
      <c r="R36" s="5">
        <f t="shared" si="9"/>
        <v>0</v>
      </c>
      <c r="S36" s="5">
        <f t="shared" si="9"/>
        <v>0</v>
      </c>
      <c r="T36" s="5">
        <f t="shared" si="9"/>
        <v>0</v>
      </c>
      <c r="U36" s="5">
        <f t="shared" si="9"/>
        <v>0</v>
      </c>
      <c r="V36" s="5">
        <f t="shared" si="9"/>
        <v>0</v>
      </c>
      <c r="W36" s="5">
        <f t="shared" si="9"/>
        <v>0</v>
      </c>
      <c r="X36" s="5">
        <f t="shared" si="9"/>
        <v>0</v>
      </c>
      <c r="Y36" s="5">
        <f t="shared" si="9"/>
        <v>0</v>
      </c>
      <c r="Z36" s="5">
        <f t="shared" si="9"/>
        <v>0</v>
      </c>
      <c r="AA36" s="5">
        <f t="shared" si="9"/>
        <v>0</v>
      </c>
      <c r="AB36" s="5">
        <f t="shared" si="9"/>
        <v>0</v>
      </c>
      <c r="AC36" s="5">
        <f t="shared" si="9"/>
        <v>0</v>
      </c>
      <c r="AD36" s="5">
        <f t="shared" si="9"/>
        <v>0</v>
      </c>
      <c r="AE36" s="25">
        <f t="shared" si="9"/>
        <v>20632</v>
      </c>
      <c r="AF36" s="25">
        <f t="shared" si="9"/>
        <v>98518.88</v>
      </c>
      <c r="AG36" s="5">
        <f t="shared" si="9"/>
        <v>0</v>
      </c>
      <c r="AH36" s="7" t="s">
        <v>131</v>
      </c>
      <c r="AI36" s="7" t="s">
        <v>131</v>
      </c>
      <c r="AJ36" s="7" t="s">
        <v>131</v>
      </c>
    </row>
    <row r="37" spans="1:36" s="2" customFormat="1" ht="61.5" x14ac:dyDescent="0.85">
      <c r="A37" s="2">
        <v>1</v>
      </c>
      <c r="B37" s="24">
        <f>SUBTOTAL(103,$A$17:A37)</f>
        <v>15</v>
      </c>
      <c r="C37" s="3" t="s">
        <v>205</v>
      </c>
      <c r="D37" s="26" t="s">
        <v>199</v>
      </c>
      <c r="E37" s="27">
        <v>1</v>
      </c>
      <c r="F37" s="5">
        <f t="shared" si="4"/>
        <v>2576429.98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31">
        <v>0</v>
      </c>
      <c r="N37" s="5">
        <v>0</v>
      </c>
      <c r="O37" s="8">
        <v>604.54</v>
      </c>
      <c r="P37" s="8">
        <v>2510284.38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25">
        <f>ROUND(P37*0.6%,2)</f>
        <v>15061.71</v>
      </c>
      <c r="AF37" s="36">
        <v>51083.89</v>
      </c>
      <c r="AG37" s="5">
        <v>0</v>
      </c>
      <c r="AH37" s="7">
        <v>2020</v>
      </c>
      <c r="AI37" s="7">
        <v>2020</v>
      </c>
      <c r="AJ37" s="7">
        <v>2020</v>
      </c>
    </row>
    <row r="38" spans="1:36" s="2" customFormat="1" ht="61.5" x14ac:dyDescent="0.85">
      <c r="A38" s="2">
        <v>1</v>
      </c>
      <c r="B38" s="24">
        <f>SUBTOTAL(103,$A$17:A38)</f>
        <v>16</v>
      </c>
      <c r="C38" s="3" t="s">
        <v>186</v>
      </c>
      <c r="D38" s="26" t="s">
        <v>199</v>
      </c>
      <c r="E38" s="27">
        <v>1</v>
      </c>
      <c r="F38" s="5">
        <f t="shared" si="4"/>
        <v>981385.68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31">
        <v>0</v>
      </c>
      <c r="N38" s="5">
        <v>0</v>
      </c>
      <c r="O38" s="8">
        <v>223.96</v>
      </c>
      <c r="P38" s="8">
        <v>928380.4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8">
        <v>5570.29</v>
      </c>
      <c r="AF38" s="36">
        <v>47434.99</v>
      </c>
      <c r="AG38" s="5">
        <v>0</v>
      </c>
      <c r="AH38" s="7">
        <v>2020</v>
      </c>
      <c r="AI38" s="7">
        <v>2020</v>
      </c>
      <c r="AJ38" s="7">
        <v>2020</v>
      </c>
    </row>
    <row r="39" spans="1:36" s="2" customFormat="1" ht="61.5" x14ac:dyDescent="0.85">
      <c r="B39" s="61" t="s">
        <v>94</v>
      </c>
      <c r="C39" s="3"/>
      <c r="D39" s="26" t="s">
        <v>131</v>
      </c>
      <c r="E39" s="27">
        <f>AVERAGE(E40:E44)</f>
        <v>1.0075000000000001</v>
      </c>
      <c r="F39" s="103">
        <f>SUM(F40:F42)</f>
        <v>223917.22</v>
      </c>
      <c r="G39" s="5">
        <f t="shared" ref="G39:AG39" si="10">SUM(G40:G42)</f>
        <v>0</v>
      </c>
      <c r="H39" s="5">
        <f t="shared" si="10"/>
        <v>0</v>
      </c>
      <c r="I39" s="5">
        <f t="shared" si="10"/>
        <v>0</v>
      </c>
      <c r="J39" s="5">
        <f t="shared" si="10"/>
        <v>0</v>
      </c>
      <c r="K39" s="5">
        <f t="shared" si="10"/>
        <v>0</v>
      </c>
      <c r="L39" s="5">
        <f t="shared" si="10"/>
        <v>0</v>
      </c>
      <c r="M39" s="31">
        <f t="shared" si="10"/>
        <v>0</v>
      </c>
      <c r="N39" s="5">
        <f t="shared" si="10"/>
        <v>0</v>
      </c>
      <c r="O39" s="5">
        <f t="shared" si="10"/>
        <v>0</v>
      </c>
      <c r="P39" s="5">
        <f t="shared" si="10"/>
        <v>0</v>
      </c>
      <c r="Q39" s="5">
        <f t="shared" si="10"/>
        <v>0</v>
      </c>
      <c r="R39" s="5">
        <f t="shared" si="10"/>
        <v>0</v>
      </c>
      <c r="S39" s="5">
        <f t="shared" si="10"/>
        <v>0</v>
      </c>
      <c r="T39" s="5">
        <f t="shared" si="10"/>
        <v>0</v>
      </c>
      <c r="U39" s="5">
        <f t="shared" si="10"/>
        <v>0</v>
      </c>
      <c r="V39" s="5">
        <f t="shared" si="10"/>
        <v>0</v>
      </c>
      <c r="W39" s="5">
        <f t="shared" si="10"/>
        <v>0</v>
      </c>
      <c r="X39" s="5">
        <f t="shared" si="10"/>
        <v>0</v>
      </c>
      <c r="Y39" s="5">
        <f t="shared" si="10"/>
        <v>0</v>
      </c>
      <c r="Z39" s="5">
        <f t="shared" si="10"/>
        <v>0</v>
      </c>
      <c r="AA39" s="5">
        <f t="shared" si="10"/>
        <v>0</v>
      </c>
      <c r="AB39" s="5">
        <f t="shared" si="10"/>
        <v>0</v>
      </c>
      <c r="AC39" s="5">
        <f t="shared" si="10"/>
        <v>0</v>
      </c>
      <c r="AD39" s="5">
        <f t="shared" si="10"/>
        <v>0</v>
      </c>
      <c r="AE39" s="25">
        <f t="shared" si="10"/>
        <v>0</v>
      </c>
      <c r="AF39" s="25">
        <f t="shared" si="10"/>
        <v>223917.22</v>
      </c>
      <c r="AG39" s="5">
        <f t="shared" si="10"/>
        <v>0</v>
      </c>
      <c r="AH39" s="7" t="s">
        <v>131</v>
      </c>
      <c r="AI39" s="7" t="s">
        <v>131</v>
      </c>
      <c r="AJ39" s="7" t="s">
        <v>131</v>
      </c>
    </row>
    <row r="40" spans="1:36" s="2" customFormat="1" ht="61.5" x14ac:dyDescent="0.85">
      <c r="A40" s="2">
        <v>1</v>
      </c>
      <c r="B40" s="24">
        <f>SUBTOTAL(103,$A$17:A40)</f>
        <v>17</v>
      </c>
      <c r="C40" s="3" t="s">
        <v>187</v>
      </c>
      <c r="D40" s="26" t="s">
        <v>200</v>
      </c>
      <c r="E40" s="27">
        <v>1.0043</v>
      </c>
      <c r="F40" s="5">
        <f t="shared" si="4"/>
        <v>47271.85</v>
      </c>
      <c r="G40" s="5">
        <v>0</v>
      </c>
      <c r="H40" s="5">
        <v>0</v>
      </c>
      <c r="I40" s="5">
        <v>0</v>
      </c>
      <c r="J40" s="5">
        <v>0</v>
      </c>
      <c r="K40" s="5">
        <v>0</v>
      </c>
      <c r="L40" s="5">
        <v>0</v>
      </c>
      <c r="M40" s="31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25">
        <f>ROUND(P40*1.5%,2)</f>
        <v>0</v>
      </c>
      <c r="AF40" s="8">
        <v>47271.85</v>
      </c>
      <c r="AG40" s="5">
        <v>0</v>
      </c>
      <c r="AH40" s="7">
        <v>2020</v>
      </c>
      <c r="AI40" s="7" t="s">
        <v>51</v>
      </c>
      <c r="AJ40" s="7" t="s">
        <v>51</v>
      </c>
    </row>
    <row r="41" spans="1:36" s="2" customFormat="1" ht="61.5" x14ac:dyDescent="0.85">
      <c r="A41" s="2">
        <v>1</v>
      </c>
      <c r="B41" s="24">
        <f>SUBTOTAL(103,$A$17:A41)</f>
        <v>18</v>
      </c>
      <c r="C41" s="3" t="s">
        <v>96</v>
      </c>
      <c r="D41" s="26" t="s">
        <v>200</v>
      </c>
      <c r="E41" s="27">
        <v>1.0185999999999999</v>
      </c>
      <c r="F41" s="5">
        <f t="shared" si="4"/>
        <v>99352.46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31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25">
        <f>ROUND(P41*1.5%,2)</f>
        <v>0</v>
      </c>
      <c r="AF41" s="8">
        <v>99352.46</v>
      </c>
      <c r="AG41" s="5">
        <v>0</v>
      </c>
      <c r="AH41" s="7">
        <v>2020</v>
      </c>
      <c r="AI41" s="7" t="s">
        <v>51</v>
      </c>
      <c r="AJ41" s="7" t="s">
        <v>51</v>
      </c>
    </row>
    <row r="42" spans="1:36" s="2" customFormat="1" ht="61.5" x14ac:dyDescent="0.85">
      <c r="A42" s="2">
        <v>1</v>
      </c>
      <c r="B42" s="24">
        <f>SUBTOTAL(103,$A$17:A42)</f>
        <v>19</v>
      </c>
      <c r="C42" s="3" t="s">
        <v>95</v>
      </c>
      <c r="D42" s="26" t="s">
        <v>200</v>
      </c>
      <c r="E42" s="27">
        <v>1.0064</v>
      </c>
      <c r="F42" s="5">
        <f t="shared" si="4"/>
        <v>77292.91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31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25">
        <f>ROUND(P42*1.5%,2)</f>
        <v>0</v>
      </c>
      <c r="AF42" s="8">
        <v>77292.91</v>
      </c>
      <c r="AG42" s="5">
        <v>0</v>
      </c>
      <c r="AH42" s="7">
        <v>2020</v>
      </c>
      <c r="AI42" s="7" t="s">
        <v>51</v>
      </c>
      <c r="AJ42" s="7" t="s">
        <v>51</v>
      </c>
    </row>
    <row r="43" spans="1:36" s="2" customFormat="1" ht="61.5" x14ac:dyDescent="0.85">
      <c r="B43" s="61" t="s">
        <v>110</v>
      </c>
      <c r="C43" s="3"/>
      <c r="D43" s="26" t="s">
        <v>131</v>
      </c>
      <c r="E43" s="27">
        <f>AVERAGE(E44)</f>
        <v>1.0041</v>
      </c>
      <c r="F43" s="103">
        <f>F44</f>
        <v>3265341.36</v>
      </c>
      <c r="G43" s="5">
        <f t="shared" ref="G43:AG43" si="11">G44</f>
        <v>0</v>
      </c>
      <c r="H43" s="5">
        <f t="shared" si="11"/>
        <v>0</v>
      </c>
      <c r="I43" s="5">
        <f t="shared" si="11"/>
        <v>0</v>
      </c>
      <c r="J43" s="5">
        <f t="shared" si="11"/>
        <v>0</v>
      </c>
      <c r="K43" s="5">
        <f t="shared" si="11"/>
        <v>0</v>
      </c>
      <c r="L43" s="5">
        <f t="shared" si="11"/>
        <v>0</v>
      </c>
      <c r="M43" s="31">
        <f t="shared" si="11"/>
        <v>0</v>
      </c>
      <c r="N43" s="5">
        <f t="shared" si="11"/>
        <v>0</v>
      </c>
      <c r="O43" s="5">
        <f t="shared" si="11"/>
        <v>695</v>
      </c>
      <c r="P43" s="5">
        <f t="shared" si="11"/>
        <v>3166427.79</v>
      </c>
      <c r="Q43" s="5">
        <f t="shared" si="11"/>
        <v>0</v>
      </c>
      <c r="R43" s="5">
        <f t="shared" si="11"/>
        <v>0</v>
      </c>
      <c r="S43" s="5">
        <f t="shared" si="11"/>
        <v>0</v>
      </c>
      <c r="T43" s="5">
        <f t="shared" si="11"/>
        <v>0</v>
      </c>
      <c r="U43" s="5">
        <f t="shared" si="11"/>
        <v>0</v>
      </c>
      <c r="V43" s="5">
        <f t="shared" si="11"/>
        <v>0</v>
      </c>
      <c r="W43" s="5">
        <f t="shared" si="11"/>
        <v>0</v>
      </c>
      <c r="X43" s="5">
        <f t="shared" si="11"/>
        <v>0</v>
      </c>
      <c r="Y43" s="5">
        <f t="shared" si="11"/>
        <v>0</v>
      </c>
      <c r="Z43" s="5">
        <f t="shared" si="11"/>
        <v>0</v>
      </c>
      <c r="AA43" s="5">
        <f t="shared" si="11"/>
        <v>0</v>
      </c>
      <c r="AB43" s="5">
        <f t="shared" si="11"/>
        <v>0</v>
      </c>
      <c r="AC43" s="5">
        <f t="shared" si="11"/>
        <v>0</v>
      </c>
      <c r="AD43" s="5">
        <f t="shared" si="11"/>
        <v>0</v>
      </c>
      <c r="AE43" s="25">
        <f t="shared" si="11"/>
        <v>18998.57</v>
      </c>
      <c r="AF43" s="25">
        <f t="shared" si="11"/>
        <v>79915</v>
      </c>
      <c r="AG43" s="5">
        <f t="shared" si="11"/>
        <v>0</v>
      </c>
      <c r="AH43" s="7" t="s">
        <v>131</v>
      </c>
      <c r="AI43" s="7" t="s">
        <v>131</v>
      </c>
      <c r="AJ43" s="7" t="s">
        <v>131</v>
      </c>
    </row>
    <row r="44" spans="1:36" s="2" customFormat="1" ht="61.5" x14ac:dyDescent="0.85">
      <c r="A44" s="2">
        <v>1</v>
      </c>
      <c r="B44" s="24">
        <f>SUBTOTAL(103,$A$17:A44)</f>
        <v>20</v>
      </c>
      <c r="C44" s="3" t="s">
        <v>188</v>
      </c>
      <c r="D44" s="26" t="s">
        <v>199</v>
      </c>
      <c r="E44" s="27">
        <v>1.0041</v>
      </c>
      <c r="F44" s="5">
        <f t="shared" si="4"/>
        <v>3265341.36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31">
        <v>0</v>
      </c>
      <c r="N44" s="5">
        <v>0</v>
      </c>
      <c r="O44" s="8">
        <v>695</v>
      </c>
      <c r="P44" s="8">
        <v>3166427.79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25">
        <v>18998.57</v>
      </c>
      <c r="AF44" s="8">
        <v>79915</v>
      </c>
      <c r="AG44" s="5">
        <v>0</v>
      </c>
      <c r="AH44" s="7">
        <v>2020</v>
      </c>
      <c r="AI44" s="7">
        <v>2020</v>
      </c>
      <c r="AJ44" s="7">
        <v>2020</v>
      </c>
    </row>
    <row r="45" spans="1:36" s="2" customFormat="1" ht="61.5" x14ac:dyDescent="0.85">
      <c r="B45" s="61" t="s">
        <v>112</v>
      </c>
      <c r="C45" s="3"/>
      <c r="D45" s="26" t="s">
        <v>131</v>
      </c>
      <c r="E45" s="27">
        <f>AVERAGE(E46)</f>
        <v>1</v>
      </c>
      <c r="F45" s="103">
        <f>F46</f>
        <v>97672.62</v>
      </c>
      <c r="G45" s="5">
        <f t="shared" ref="G45:AG45" si="12">G46</f>
        <v>0</v>
      </c>
      <c r="H45" s="5">
        <f t="shared" si="12"/>
        <v>0</v>
      </c>
      <c r="I45" s="5">
        <f t="shared" si="12"/>
        <v>0</v>
      </c>
      <c r="J45" s="5">
        <f t="shared" si="12"/>
        <v>0</v>
      </c>
      <c r="K45" s="5">
        <f t="shared" si="12"/>
        <v>0</v>
      </c>
      <c r="L45" s="5">
        <f t="shared" si="12"/>
        <v>0</v>
      </c>
      <c r="M45" s="31">
        <f t="shared" si="12"/>
        <v>0</v>
      </c>
      <c r="N45" s="5">
        <f t="shared" si="12"/>
        <v>0</v>
      </c>
      <c r="O45" s="5">
        <f t="shared" si="12"/>
        <v>0</v>
      </c>
      <c r="P45" s="5">
        <f t="shared" si="12"/>
        <v>0</v>
      </c>
      <c r="Q45" s="5">
        <f t="shared" si="12"/>
        <v>0</v>
      </c>
      <c r="R45" s="5">
        <f t="shared" si="12"/>
        <v>0</v>
      </c>
      <c r="S45" s="5">
        <f t="shared" si="12"/>
        <v>0</v>
      </c>
      <c r="T45" s="5">
        <f t="shared" si="12"/>
        <v>0</v>
      </c>
      <c r="U45" s="5">
        <f t="shared" si="12"/>
        <v>0</v>
      </c>
      <c r="V45" s="5">
        <f t="shared" si="12"/>
        <v>0</v>
      </c>
      <c r="W45" s="5">
        <f t="shared" si="12"/>
        <v>0</v>
      </c>
      <c r="X45" s="5">
        <f t="shared" si="12"/>
        <v>0</v>
      </c>
      <c r="Y45" s="5">
        <f t="shared" si="12"/>
        <v>0</v>
      </c>
      <c r="Z45" s="5">
        <f t="shared" si="12"/>
        <v>0</v>
      </c>
      <c r="AA45" s="5">
        <f t="shared" si="12"/>
        <v>0</v>
      </c>
      <c r="AB45" s="5">
        <f t="shared" si="12"/>
        <v>0</v>
      </c>
      <c r="AC45" s="5">
        <f t="shared" si="12"/>
        <v>0</v>
      </c>
      <c r="AD45" s="5">
        <f t="shared" si="12"/>
        <v>0</v>
      </c>
      <c r="AE45" s="25">
        <f t="shared" si="12"/>
        <v>0</v>
      </c>
      <c r="AF45" s="25">
        <f t="shared" si="12"/>
        <v>97672.62</v>
      </c>
      <c r="AG45" s="5">
        <f t="shared" si="12"/>
        <v>0</v>
      </c>
      <c r="AH45" s="7" t="s">
        <v>131</v>
      </c>
      <c r="AI45" s="7" t="s">
        <v>131</v>
      </c>
      <c r="AJ45" s="7" t="s">
        <v>131</v>
      </c>
    </row>
    <row r="46" spans="1:36" s="2" customFormat="1" ht="61.5" x14ac:dyDescent="0.85">
      <c r="A46" s="2">
        <v>1</v>
      </c>
      <c r="B46" s="24">
        <f>SUBTOTAL(103,$A$17:A46)</f>
        <v>21</v>
      </c>
      <c r="C46" s="3" t="s">
        <v>189</v>
      </c>
      <c r="D46" s="26" t="s">
        <v>201</v>
      </c>
      <c r="E46" s="27">
        <v>1</v>
      </c>
      <c r="F46" s="5">
        <f t="shared" si="4"/>
        <v>97672.62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31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25">
        <f>ROUND(P46*1.5%,2)</f>
        <v>0</v>
      </c>
      <c r="AF46" s="64">
        <v>97672.62</v>
      </c>
      <c r="AG46" s="5">
        <v>0</v>
      </c>
      <c r="AH46" s="7">
        <v>2020</v>
      </c>
      <c r="AI46" s="7" t="s">
        <v>51</v>
      </c>
      <c r="AJ46" s="7" t="s">
        <v>51</v>
      </c>
    </row>
    <row r="47" spans="1:36" s="2" customFormat="1" ht="61.5" x14ac:dyDescent="0.85">
      <c r="B47" s="61" t="s">
        <v>208</v>
      </c>
      <c r="C47" s="3"/>
      <c r="D47" s="26" t="s">
        <v>131</v>
      </c>
      <c r="E47" s="27">
        <f>AVERAGE(E48:E50)</f>
        <v>1.0093333333333334</v>
      </c>
      <c r="F47" s="103">
        <f t="shared" ref="F47:AG47" si="13">SUM(F48:F50)</f>
        <v>7637123.5900000008</v>
      </c>
      <c r="G47" s="5">
        <f t="shared" si="13"/>
        <v>0</v>
      </c>
      <c r="H47" s="5">
        <f t="shared" si="13"/>
        <v>0</v>
      </c>
      <c r="I47" s="5">
        <f t="shared" si="13"/>
        <v>0</v>
      </c>
      <c r="J47" s="5">
        <f t="shared" si="13"/>
        <v>0</v>
      </c>
      <c r="K47" s="5">
        <f t="shared" si="13"/>
        <v>0</v>
      </c>
      <c r="L47" s="5">
        <f t="shared" si="13"/>
        <v>0</v>
      </c>
      <c r="M47" s="31">
        <f t="shared" si="13"/>
        <v>0</v>
      </c>
      <c r="N47" s="5">
        <f t="shared" si="13"/>
        <v>0</v>
      </c>
      <c r="O47" s="5">
        <f t="shared" si="13"/>
        <v>1438.7</v>
      </c>
      <c r="P47" s="5">
        <f t="shared" si="13"/>
        <v>7406508.8399999999</v>
      </c>
      <c r="Q47" s="5">
        <f t="shared" si="13"/>
        <v>0</v>
      </c>
      <c r="R47" s="5">
        <f t="shared" si="13"/>
        <v>0</v>
      </c>
      <c r="S47" s="5">
        <f t="shared" si="13"/>
        <v>0</v>
      </c>
      <c r="T47" s="5">
        <f t="shared" si="13"/>
        <v>0</v>
      </c>
      <c r="U47" s="5">
        <f t="shared" si="13"/>
        <v>0</v>
      </c>
      <c r="V47" s="5">
        <f t="shared" si="13"/>
        <v>0</v>
      </c>
      <c r="W47" s="5">
        <f t="shared" si="13"/>
        <v>0</v>
      </c>
      <c r="X47" s="5">
        <f t="shared" si="13"/>
        <v>0</v>
      </c>
      <c r="Y47" s="5">
        <f t="shared" si="13"/>
        <v>0</v>
      </c>
      <c r="Z47" s="5">
        <f t="shared" si="13"/>
        <v>0</v>
      </c>
      <c r="AA47" s="5">
        <f t="shared" si="13"/>
        <v>0</v>
      </c>
      <c r="AB47" s="5">
        <f t="shared" si="13"/>
        <v>0</v>
      </c>
      <c r="AC47" s="5">
        <f t="shared" si="13"/>
        <v>0</v>
      </c>
      <c r="AD47" s="5">
        <f t="shared" si="13"/>
        <v>0</v>
      </c>
      <c r="AE47" s="25">
        <f t="shared" si="13"/>
        <v>25643.34</v>
      </c>
      <c r="AF47" s="25">
        <f t="shared" si="13"/>
        <v>204971.41</v>
      </c>
      <c r="AG47" s="5">
        <f t="shared" si="13"/>
        <v>0</v>
      </c>
      <c r="AH47" s="7" t="s">
        <v>131</v>
      </c>
      <c r="AI47" s="7" t="s">
        <v>131</v>
      </c>
      <c r="AJ47" s="7" t="s">
        <v>131</v>
      </c>
    </row>
    <row r="48" spans="1:36" s="2" customFormat="1" ht="61.5" x14ac:dyDescent="0.85">
      <c r="A48" s="2">
        <v>1</v>
      </c>
      <c r="B48" s="24">
        <f>SUBTOTAL(103,$A$17:A48)</f>
        <v>22</v>
      </c>
      <c r="C48" s="3" t="s">
        <v>190</v>
      </c>
      <c r="D48" s="26" t="s">
        <v>203</v>
      </c>
      <c r="E48" s="27">
        <v>1.0093000000000001</v>
      </c>
      <c r="F48" s="5">
        <f t="shared" si="4"/>
        <v>2406352.7599999998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31">
        <v>0</v>
      </c>
      <c r="N48" s="5">
        <v>0</v>
      </c>
      <c r="O48" s="8">
        <v>441.7</v>
      </c>
      <c r="P48" s="8">
        <v>2338270.38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25">
        <v>0</v>
      </c>
      <c r="AF48" s="8">
        <v>68082.38</v>
      </c>
      <c r="AG48" s="5">
        <v>0</v>
      </c>
      <c r="AH48" s="7">
        <v>2020</v>
      </c>
      <c r="AI48" s="7">
        <v>2020</v>
      </c>
      <c r="AJ48" s="7" t="s">
        <v>51</v>
      </c>
    </row>
    <row r="49" spans="1:36" s="2" customFormat="1" ht="61.5" x14ac:dyDescent="0.85">
      <c r="A49" s="2">
        <v>1</v>
      </c>
      <c r="B49" s="24">
        <f>SUBTOTAL(103,$A$17:A49)</f>
        <v>23</v>
      </c>
      <c r="C49" s="3" t="s">
        <v>191</v>
      </c>
      <c r="D49" s="26" t="s">
        <v>199</v>
      </c>
      <c r="E49" s="27">
        <v>1.0031000000000001</v>
      </c>
      <c r="F49" s="5">
        <f t="shared" si="4"/>
        <v>2491755.89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31">
        <v>0</v>
      </c>
      <c r="N49" s="5">
        <v>0</v>
      </c>
      <c r="O49" s="8">
        <v>502</v>
      </c>
      <c r="P49" s="8">
        <v>2407983.3199999998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11377.72</v>
      </c>
      <c r="AF49" s="64">
        <v>72394.850000000006</v>
      </c>
      <c r="AG49" s="5">
        <v>0</v>
      </c>
      <c r="AH49" s="7">
        <v>2020</v>
      </c>
      <c r="AI49" s="7">
        <v>2020</v>
      </c>
      <c r="AJ49" s="7">
        <v>2020</v>
      </c>
    </row>
    <row r="50" spans="1:36" s="2" customFormat="1" ht="61.5" x14ac:dyDescent="0.85">
      <c r="A50" s="2">
        <v>1</v>
      </c>
      <c r="B50" s="24">
        <f>SUBTOTAL(103,$A$17:A50)</f>
        <v>24</v>
      </c>
      <c r="C50" s="3" t="s">
        <v>192</v>
      </c>
      <c r="D50" s="26" t="s">
        <v>202</v>
      </c>
      <c r="E50" s="27">
        <v>1.0156000000000001</v>
      </c>
      <c r="F50" s="5">
        <f t="shared" si="4"/>
        <v>2739014.9400000004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31">
        <v>0</v>
      </c>
      <c r="N50" s="5">
        <v>0</v>
      </c>
      <c r="O50" s="8">
        <v>495</v>
      </c>
      <c r="P50" s="8">
        <v>2660255.14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f>7980.77+6284.85</f>
        <v>14265.62</v>
      </c>
      <c r="AF50" s="64">
        <v>64494.18</v>
      </c>
      <c r="AG50" s="5">
        <v>0</v>
      </c>
      <c r="AH50" s="7">
        <v>2020</v>
      </c>
      <c r="AI50" s="7">
        <v>2020</v>
      </c>
      <c r="AJ50" s="7">
        <v>2020</v>
      </c>
    </row>
    <row r="51" spans="1:36" s="2" customFormat="1" ht="61.5" x14ac:dyDescent="0.85">
      <c r="B51" s="61" t="s">
        <v>209</v>
      </c>
      <c r="C51" s="3"/>
      <c r="D51" s="26" t="s">
        <v>131</v>
      </c>
      <c r="E51" s="27">
        <f>AVERAGE(E52)</f>
        <v>1</v>
      </c>
      <c r="F51" s="103">
        <f>F52</f>
        <v>2434994.4500000002</v>
      </c>
      <c r="G51" s="5">
        <f t="shared" ref="G51:AG51" si="14">G52</f>
        <v>0</v>
      </c>
      <c r="H51" s="5">
        <f t="shared" si="14"/>
        <v>0</v>
      </c>
      <c r="I51" s="5">
        <f t="shared" si="14"/>
        <v>0</v>
      </c>
      <c r="J51" s="5">
        <f t="shared" si="14"/>
        <v>0</v>
      </c>
      <c r="K51" s="5">
        <f t="shared" si="14"/>
        <v>0</v>
      </c>
      <c r="L51" s="5">
        <f t="shared" si="14"/>
        <v>0</v>
      </c>
      <c r="M51" s="31">
        <f t="shared" si="14"/>
        <v>0</v>
      </c>
      <c r="N51" s="5">
        <f t="shared" si="14"/>
        <v>0</v>
      </c>
      <c r="O51" s="5">
        <f t="shared" si="14"/>
        <v>780</v>
      </c>
      <c r="P51" s="5">
        <f t="shared" si="14"/>
        <v>2307296.7200000002</v>
      </c>
      <c r="Q51" s="5">
        <f t="shared" si="14"/>
        <v>0</v>
      </c>
      <c r="R51" s="5">
        <f t="shared" si="14"/>
        <v>0</v>
      </c>
      <c r="S51" s="5">
        <f t="shared" si="14"/>
        <v>0</v>
      </c>
      <c r="T51" s="5">
        <f t="shared" si="14"/>
        <v>0</v>
      </c>
      <c r="U51" s="5">
        <f t="shared" si="14"/>
        <v>0</v>
      </c>
      <c r="V51" s="5">
        <f t="shared" si="14"/>
        <v>0</v>
      </c>
      <c r="W51" s="5">
        <f t="shared" si="14"/>
        <v>0</v>
      </c>
      <c r="X51" s="5">
        <f t="shared" si="14"/>
        <v>0</v>
      </c>
      <c r="Y51" s="5">
        <f t="shared" si="14"/>
        <v>0</v>
      </c>
      <c r="Z51" s="5">
        <f t="shared" si="14"/>
        <v>0</v>
      </c>
      <c r="AA51" s="5">
        <f t="shared" si="14"/>
        <v>0</v>
      </c>
      <c r="AB51" s="5">
        <f t="shared" si="14"/>
        <v>0</v>
      </c>
      <c r="AC51" s="5">
        <f t="shared" si="14"/>
        <v>0</v>
      </c>
      <c r="AD51" s="5">
        <f t="shared" si="14"/>
        <v>0</v>
      </c>
      <c r="AE51" s="25">
        <f t="shared" si="14"/>
        <v>32359.84</v>
      </c>
      <c r="AF51" s="25">
        <f t="shared" si="14"/>
        <v>95337.89</v>
      </c>
      <c r="AG51" s="5">
        <f t="shared" si="14"/>
        <v>0</v>
      </c>
      <c r="AH51" s="7" t="s">
        <v>131</v>
      </c>
      <c r="AI51" s="7" t="s">
        <v>131</v>
      </c>
      <c r="AJ51" s="7" t="s">
        <v>131</v>
      </c>
    </row>
    <row r="52" spans="1:36" s="2" customFormat="1" ht="61.5" x14ac:dyDescent="0.85">
      <c r="A52" s="2">
        <v>1</v>
      </c>
      <c r="B52" s="24">
        <f>SUBTOTAL(103,$A$17:A52)</f>
        <v>25</v>
      </c>
      <c r="C52" s="3" t="s">
        <v>197</v>
      </c>
      <c r="D52" s="26" t="s">
        <v>198</v>
      </c>
      <c r="E52" s="27">
        <v>1</v>
      </c>
      <c r="F52" s="5">
        <f t="shared" si="4"/>
        <v>2434994.4500000002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31">
        <v>0</v>
      </c>
      <c r="N52" s="5">
        <v>0</v>
      </c>
      <c r="O52" s="5">
        <v>780</v>
      </c>
      <c r="P52" s="5">
        <v>2307296.7200000002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8">
        <v>32359.84</v>
      </c>
      <c r="AF52" s="64">
        <v>95337.89</v>
      </c>
      <c r="AG52" s="5">
        <v>0</v>
      </c>
      <c r="AH52" s="7">
        <v>2020</v>
      </c>
      <c r="AI52" s="7">
        <v>2020</v>
      </c>
      <c r="AJ52" s="7">
        <v>2020</v>
      </c>
    </row>
    <row r="53" spans="1:36" s="2" customFormat="1" ht="61.5" x14ac:dyDescent="0.85">
      <c r="B53" s="61" t="s">
        <v>117</v>
      </c>
      <c r="C53" s="3"/>
      <c r="D53" s="26" t="s">
        <v>131</v>
      </c>
      <c r="E53" s="27">
        <f>AVERAGE(E54)</f>
        <v>1.008</v>
      </c>
      <c r="F53" s="103">
        <f>F54</f>
        <v>89459.11</v>
      </c>
      <c r="G53" s="5">
        <f t="shared" ref="G53:AG53" si="15">G54</f>
        <v>0</v>
      </c>
      <c r="H53" s="5">
        <f t="shared" si="15"/>
        <v>0</v>
      </c>
      <c r="I53" s="5">
        <f t="shared" si="15"/>
        <v>0</v>
      </c>
      <c r="J53" s="5">
        <f t="shared" si="15"/>
        <v>0</v>
      </c>
      <c r="K53" s="5">
        <f t="shared" si="15"/>
        <v>0</v>
      </c>
      <c r="L53" s="5">
        <f t="shared" si="15"/>
        <v>0</v>
      </c>
      <c r="M53" s="31">
        <f t="shared" si="15"/>
        <v>0</v>
      </c>
      <c r="N53" s="5">
        <f t="shared" si="15"/>
        <v>0</v>
      </c>
      <c r="O53" s="5">
        <f t="shared" si="15"/>
        <v>0</v>
      </c>
      <c r="P53" s="5">
        <f t="shared" si="15"/>
        <v>0</v>
      </c>
      <c r="Q53" s="5">
        <f t="shared" si="15"/>
        <v>0</v>
      </c>
      <c r="R53" s="5">
        <f t="shared" si="15"/>
        <v>0</v>
      </c>
      <c r="S53" s="5">
        <f t="shared" si="15"/>
        <v>0</v>
      </c>
      <c r="T53" s="5">
        <f t="shared" si="15"/>
        <v>0</v>
      </c>
      <c r="U53" s="5">
        <f t="shared" si="15"/>
        <v>0</v>
      </c>
      <c r="V53" s="5">
        <f t="shared" si="15"/>
        <v>0</v>
      </c>
      <c r="W53" s="5">
        <f t="shared" si="15"/>
        <v>0</v>
      </c>
      <c r="X53" s="5">
        <f t="shared" si="15"/>
        <v>0</v>
      </c>
      <c r="Y53" s="5">
        <f t="shared" si="15"/>
        <v>0</v>
      </c>
      <c r="Z53" s="5">
        <f t="shared" si="15"/>
        <v>0</v>
      </c>
      <c r="AA53" s="5">
        <f t="shared" si="15"/>
        <v>0</v>
      </c>
      <c r="AB53" s="5">
        <f t="shared" si="15"/>
        <v>0</v>
      </c>
      <c r="AC53" s="5">
        <f t="shared" si="15"/>
        <v>0</v>
      </c>
      <c r="AD53" s="5">
        <f t="shared" si="15"/>
        <v>0</v>
      </c>
      <c r="AE53" s="25">
        <f t="shared" si="15"/>
        <v>0</v>
      </c>
      <c r="AF53" s="25">
        <f t="shared" si="15"/>
        <v>89459.11</v>
      </c>
      <c r="AG53" s="5">
        <f t="shared" si="15"/>
        <v>0</v>
      </c>
      <c r="AH53" s="7" t="s">
        <v>131</v>
      </c>
      <c r="AI53" s="7" t="s">
        <v>131</v>
      </c>
      <c r="AJ53" s="7" t="s">
        <v>131</v>
      </c>
    </row>
    <row r="54" spans="1:36" s="2" customFormat="1" ht="61.5" x14ac:dyDescent="0.85">
      <c r="A54" s="2">
        <v>1</v>
      </c>
      <c r="B54" s="24">
        <f>SUBTOTAL(103,$A$17:A54)</f>
        <v>26</v>
      </c>
      <c r="C54" s="3" t="s">
        <v>193</v>
      </c>
      <c r="D54" s="26" t="s">
        <v>199</v>
      </c>
      <c r="E54" s="27">
        <v>1.008</v>
      </c>
      <c r="F54" s="5">
        <f t="shared" si="4"/>
        <v>89459.11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31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25">
        <f>ROUND(P54*1.5%,2)</f>
        <v>0</v>
      </c>
      <c r="AF54" s="64">
        <v>89459.11</v>
      </c>
      <c r="AG54" s="5">
        <v>0</v>
      </c>
      <c r="AH54" s="7">
        <v>2020</v>
      </c>
      <c r="AI54" s="7" t="s">
        <v>51</v>
      </c>
      <c r="AJ54" s="7" t="s">
        <v>51</v>
      </c>
    </row>
    <row r="55" spans="1:36" s="2" customFormat="1" ht="61.5" x14ac:dyDescent="0.85">
      <c r="B55" s="61" t="s">
        <v>121</v>
      </c>
      <c r="C55" s="3"/>
      <c r="D55" s="26" t="s">
        <v>131</v>
      </c>
      <c r="E55" s="27">
        <f>AVERAGE(E56)</f>
        <v>1.0001</v>
      </c>
      <c r="F55" s="103">
        <f>F56</f>
        <v>3168456.39</v>
      </c>
      <c r="G55" s="5">
        <f t="shared" ref="G55:AG55" si="16">G56</f>
        <v>0</v>
      </c>
      <c r="H55" s="5">
        <f t="shared" si="16"/>
        <v>0</v>
      </c>
      <c r="I55" s="5">
        <f t="shared" si="16"/>
        <v>0</v>
      </c>
      <c r="J55" s="5">
        <f t="shared" si="16"/>
        <v>0</v>
      </c>
      <c r="K55" s="5">
        <f t="shared" si="16"/>
        <v>0</v>
      </c>
      <c r="L55" s="5">
        <f t="shared" si="16"/>
        <v>0</v>
      </c>
      <c r="M55" s="31">
        <f t="shared" si="16"/>
        <v>0</v>
      </c>
      <c r="N55" s="5">
        <f t="shared" si="16"/>
        <v>0</v>
      </c>
      <c r="O55" s="5">
        <f t="shared" si="16"/>
        <v>874</v>
      </c>
      <c r="P55" s="5">
        <f t="shared" si="16"/>
        <v>3070274</v>
      </c>
      <c r="Q55" s="5">
        <f t="shared" si="16"/>
        <v>0</v>
      </c>
      <c r="R55" s="5">
        <f t="shared" si="16"/>
        <v>0</v>
      </c>
      <c r="S55" s="5">
        <f t="shared" si="16"/>
        <v>0</v>
      </c>
      <c r="T55" s="5">
        <f t="shared" si="16"/>
        <v>0</v>
      </c>
      <c r="U55" s="5">
        <f t="shared" si="16"/>
        <v>0</v>
      </c>
      <c r="V55" s="5">
        <f t="shared" si="16"/>
        <v>0</v>
      </c>
      <c r="W55" s="5">
        <f t="shared" si="16"/>
        <v>0</v>
      </c>
      <c r="X55" s="5">
        <f t="shared" si="16"/>
        <v>0</v>
      </c>
      <c r="Y55" s="5">
        <f t="shared" si="16"/>
        <v>0</v>
      </c>
      <c r="Z55" s="5">
        <f t="shared" si="16"/>
        <v>0</v>
      </c>
      <c r="AA55" s="5">
        <f t="shared" si="16"/>
        <v>0</v>
      </c>
      <c r="AB55" s="5">
        <f t="shared" si="16"/>
        <v>0</v>
      </c>
      <c r="AC55" s="5">
        <f t="shared" si="16"/>
        <v>0</v>
      </c>
      <c r="AD55" s="5">
        <f t="shared" si="16"/>
        <v>0</v>
      </c>
      <c r="AE55" s="25">
        <f t="shared" si="16"/>
        <v>0</v>
      </c>
      <c r="AF55" s="25">
        <f t="shared" si="16"/>
        <v>98182.39</v>
      </c>
      <c r="AG55" s="5">
        <f t="shared" si="16"/>
        <v>0</v>
      </c>
      <c r="AH55" s="7" t="s">
        <v>131</v>
      </c>
      <c r="AI55" s="7" t="s">
        <v>131</v>
      </c>
      <c r="AJ55" s="7" t="s">
        <v>131</v>
      </c>
    </row>
    <row r="56" spans="1:36" s="2" customFormat="1" ht="61.5" x14ac:dyDescent="0.85">
      <c r="A56" s="2">
        <v>1</v>
      </c>
      <c r="B56" s="24">
        <f>SUBTOTAL(103,$A$17:A56)</f>
        <v>27</v>
      </c>
      <c r="C56" s="3" t="s">
        <v>196</v>
      </c>
      <c r="D56" s="26" t="s">
        <v>201</v>
      </c>
      <c r="E56" s="27">
        <v>1.0001</v>
      </c>
      <c r="F56" s="5">
        <f t="shared" si="4"/>
        <v>3168456.39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31">
        <v>0</v>
      </c>
      <c r="N56" s="5">
        <v>0</v>
      </c>
      <c r="O56" s="8">
        <v>874</v>
      </c>
      <c r="P56" s="8">
        <v>3070274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25">
        <v>0</v>
      </c>
      <c r="AF56" s="64">
        <v>98182.39</v>
      </c>
      <c r="AG56" s="5">
        <v>0</v>
      </c>
      <c r="AH56" s="7">
        <v>2020</v>
      </c>
      <c r="AI56" s="7">
        <v>2020</v>
      </c>
      <c r="AJ56" s="7" t="s">
        <v>51</v>
      </c>
    </row>
    <row r="57" spans="1:36" s="2" customFormat="1" ht="61.5" x14ac:dyDescent="0.85">
      <c r="B57" s="61" t="s">
        <v>123</v>
      </c>
      <c r="C57" s="3"/>
      <c r="D57" s="26" t="s">
        <v>131</v>
      </c>
      <c r="E57" s="27">
        <f>AVERAGE(E58:E59)</f>
        <v>1.0058</v>
      </c>
      <c r="F57" s="103">
        <f>F59+F58+F60</f>
        <v>4966030.97</v>
      </c>
      <c r="G57" s="5">
        <f t="shared" ref="G57:AG57" si="17">G59+G58+G60</f>
        <v>0</v>
      </c>
      <c r="H57" s="5">
        <f t="shared" si="17"/>
        <v>0</v>
      </c>
      <c r="I57" s="5">
        <f t="shared" si="17"/>
        <v>0</v>
      </c>
      <c r="J57" s="5">
        <f t="shared" si="17"/>
        <v>0</v>
      </c>
      <c r="K57" s="5">
        <f t="shared" si="17"/>
        <v>0</v>
      </c>
      <c r="L57" s="5">
        <f t="shared" si="17"/>
        <v>0</v>
      </c>
      <c r="M57" s="31">
        <f t="shared" si="17"/>
        <v>0</v>
      </c>
      <c r="N57" s="5">
        <f t="shared" si="17"/>
        <v>0</v>
      </c>
      <c r="O57" s="5">
        <f t="shared" si="17"/>
        <v>880.82999999999993</v>
      </c>
      <c r="P57" s="5">
        <f t="shared" si="17"/>
        <v>3232706.81</v>
      </c>
      <c r="Q57" s="5">
        <f t="shared" si="17"/>
        <v>0</v>
      </c>
      <c r="R57" s="5">
        <f t="shared" si="17"/>
        <v>0</v>
      </c>
      <c r="S57" s="5">
        <f t="shared" si="17"/>
        <v>438.58</v>
      </c>
      <c r="T57" s="5">
        <f t="shared" si="17"/>
        <v>1586717.02</v>
      </c>
      <c r="U57" s="5">
        <f t="shared" si="17"/>
        <v>0</v>
      </c>
      <c r="V57" s="5">
        <f t="shared" si="17"/>
        <v>0</v>
      </c>
      <c r="W57" s="5">
        <f t="shared" si="17"/>
        <v>0</v>
      </c>
      <c r="X57" s="5">
        <f t="shared" si="17"/>
        <v>0</v>
      </c>
      <c r="Y57" s="5">
        <f t="shared" si="17"/>
        <v>0</v>
      </c>
      <c r="Z57" s="5">
        <f t="shared" si="17"/>
        <v>0</v>
      </c>
      <c r="AA57" s="5">
        <f t="shared" si="17"/>
        <v>0</v>
      </c>
      <c r="AB57" s="5">
        <f t="shared" si="17"/>
        <v>0</v>
      </c>
      <c r="AC57" s="5">
        <f t="shared" si="17"/>
        <v>0</v>
      </c>
      <c r="AD57" s="5">
        <f t="shared" si="17"/>
        <v>0</v>
      </c>
      <c r="AE57" s="5">
        <f t="shared" si="17"/>
        <v>62168.57</v>
      </c>
      <c r="AF57" s="5">
        <f t="shared" si="17"/>
        <v>84438.57</v>
      </c>
      <c r="AG57" s="5">
        <f t="shared" si="17"/>
        <v>0</v>
      </c>
      <c r="AH57" s="7" t="s">
        <v>131</v>
      </c>
      <c r="AI57" s="7" t="s">
        <v>131</v>
      </c>
      <c r="AJ57" s="7" t="s">
        <v>131</v>
      </c>
    </row>
    <row r="58" spans="1:36" s="2" customFormat="1" ht="61.5" x14ac:dyDescent="0.85">
      <c r="A58" s="2">
        <v>1</v>
      </c>
      <c r="B58" s="24">
        <f>SUBTOTAL(103,$A$17:A58)</f>
        <v>28</v>
      </c>
      <c r="C58" s="3" t="s">
        <v>230</v>
      </c>
      <c r="D58" s="26" t="s">
        <v>198</v>
      </c>
      <c r="E58" s="27">
        <v>1</v>
      </c>
      <c r="F58" s="5">
        <f>G58+H58+I58+J58+K58+L58+N58+P58+R58+T58+V58+W58+X58+Y58+Z58+AA58+AB58+AC58+AD58+AE58+AF58+AG58</f>
        <v>1924066.04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31">
        <v>0</v>
      </c>
      <c r="N58" s="5">
        <v>0</v>
      </c>
      <c r="O58" s="8">
        <v>571.88</v>
      </c>
      <c r="P58" s="65">
        <v>1899561.69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65">
        <v>24504.35</v>
      </c>
      <c r="AF58" s="25">
        <v>0</v>
      </c>
      <c r="AG58" s="5">
        <v>0</v>
      </c>
      <c r="AH58" s="7" t="s">
        <v>51</v>
      </c>
      <c r="AI58" s="7">
        <v>2020</v>
      </c>
      <c r="AJ58" s="7">
        <v>2020</v>
      </c>
    </row>
    <row r="59" spans="1:36" s="2" customFormat="1" ht="61.5" x14ac:dyDescent="0.85">
      <c r="A59" s="2">
        <v>1</v>
      </c>
      <c r="B59" s="24">
        <f>SUBTOTAL(103,$A$17:A59)</f>
        <v>29</v>
      </c>
      <c r="C59" s="3" t="s">
        <v>194</v>
      </c>
      <c r="D59" s="26" t="s">
        <v>204</v>
      </c>
      <c r="E59" s="27">
        <v>1.0116000000000001</v>
      </c>
      <c r="F59" s="5">
        <f t="shared" si="4"/>
        <v>1650932.93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31">
        <v>0</v>
      </c>
      <c r="N59" s="5">
        <v>0</v>
      </c>
      <c r="O59" s="5">
        <v>0</v>
      </c>
      <c r="P59" s="5">
        <f>O59*4800</f>
        <v>0</v>
      </c>
      <c r="Q59" s="5">
        <v>0</v>
      </c>
      <c r="R59" s="5">
        <v>0</v>
      </c>
      <c r="S59" s="8">
        <v>438.58</v>
      </c>
      <c r="T59" s="8">
        <v>1586717.02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8">
        <v>20468.650000000001</v>
      </c>
      <c r="AF59" s="64">
        <v>43747.26</v>
      </c>
      <c r="AG59" s="5">
        <v>0</v>
      </c>
      <c r="AH59" s="7">
        <v>2020</v>
      </c>
      <c r="AI59" s="7">
        <v>2020</v>
      </c>
      <c r="AJ59" s="7">
        <v>2020</v>
      </c>
    </row>
    <row r="60" spans="1:36" s="2" customFormat="1" ht="61.5" x14ac:dyDescent="0.85">
      <c r="A60" s="2">
        <v>1</v>
      </c>
      <c r="B60" s="24">
        <f>SUBTOTAL(103,$A$17:A60)</f>
        <v>30</v>
      </c>
      <c r="C60" s="3" t="s">
        <v>33</v>
      </c>
      <c r="D60" s="26" t="s">
        <v>200</v>
      </c>
      <c r="E60" s="27">
        <v>1</v>
      </c>
      <c r="F60" s="5">
        <f t="shared" si="4"/>
        <v>1391032.0000000002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31">
        <v>0</v>
      </c>
      <c r="N60" s="5">
        <v>0</v>
      </c>
      <c r="O60" s="8">
        <v>308.95</v>
      </c>
      <c r="P60" s="8">
        <v>1333145.1200000001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8">
        <v>17195.57</v>
      </c>
      <c r="AF60" s="8">
        <v>40691.31</v>
      </c>
      <c r="AG60" s="5">
        <v>0</v>
      </c>
      <c r="AH60" s="7">
        <v>2020</v>
      </c>
      <c r="AI60" s="7">
        <v>2020</v>
      </c>
      <c r="AJ60" s="7">
        <v>2020</v>
      </c>
    </row>
    <row r="61" spans="1:36" s="2" customFormat="1" ht="61.5" x14ac:dyDescent="0.85">
      <c r="B61" s="61" t="s">
        <v>122</v>
      </c>
      <c r="C61" s="3"/>
      <c r="D61" s="26" t="s">
        <v>131</v>
      </c>
      <c r="E61" s="27">
        <f>AVERAGE(E62)</f>
        <v>1</v>
      </c>
      <c r="F61" s="103">
        <f>F62</f>
        <v>1661171.06</v>
      </c>
      <c r="G61" s="5">
        <f t="shared" ref="G61:AG61" si="18">G62</f>
        <v>0</v>
      </c>
      <c r="H61" s="5">
        <f t="shared" si="18"/>
        <v>0</v>
      </c>
      <c r="I61" s="5">
        <f t="shared" si="18"/>
        <v>0</v>
      </c>
      <c r="J61" s="5">
        <f t="shared" si="18"/>
        <v>0</v>
      </c>
      <c r="K61" s="5">
        <f t="shared" si="18"/>
        <v>0</v>
      </c>
      <c r="L61" s="5">
        <f t="shared" si="18"/>
        <v>0</v>
      </c>
      <c r="M61" s="31">
        <f t="shared" si="18"/>
        <v>0</v>
      </c>
      <c r="N61" s="5">
        <f t="shared" si="18"/>
        <v>0</v>
      </c>
      <c r="O61" s="5">
        <f t="shared" si="18"/>
        <v>546.45000000000005</v>
      </c>
      <c r="P61" s="5">
        <f t="shared" si="18"/>
        <v>1569811.07</v>
      </c>
      <c r="Q61" s="5">
        <f t="shared" si="18"/>
        <v>0</v>
      </c>
      <c r="R61" s="5">
        <f t="shared" si="18"/>
        <v>0</v>
      </c>
      <c r="S61" s="5">
        <f t="shared" si="18"/>
        <v>0</v>
      </c>
      <c r="T61" s="5">
        <f t="shared" si="18"/>
        <v>0</v>
      </c>
      <c r="U61" s="5">
        <f t="shared" si="18"/>
        <v>0</v>
      </c>
      <c r="V61" s="5">
        <f t="shared" si="18"/>
        <v>0</v>
      </c>
      <c r="W61" s="5">
        <f t="shared" si="18"/>
        <v>0</v>
      </c>
      <c r="X61" s="5">
        <f t="shared" si="18"/>
        <v>0</v>
      </c>
      <c r="Y61" s="5">
        <f t="shared" si="18"/>
        <v>0</v>
      </c>
      <c r="Z61" s="5">
        <f t="shared" si="18"/>
        <v>0</v>
      </c>
      <c r="AA61" s="5">
        <f t="shared" si="18"/>
        <v>0</v>
      </c>
      <c r="AB61" s="5">
        <f t="shared" si="18"/>
        <v>0</v>
      </c>
      <c r="AC61" s="5">
        <f t="shared" si="18"/>
        <v>0</v>
      </c>
      <c r="AD61" s="5">
        <f t="shared" si="18"/>
        <v>0</v>
      </c>
      <c r="AE61" s="25">
        <f t="shared" si="18"/>
        <v>20250.560000000001</v>
      </c>
      <c r="AF61" s="25">
        <f t="shared" si="18"/>
        <v>71109.429999999993</v>
      </c>
      <c r="AG61" s="5">
        <f t="shared" si="18"/>
        <v>0</v>
      </c>
      <c r="AH61" s="7" t="s">
        <v>131</v>
      </c>
      <c r="AI61" s="7" t="s">
        <v>131</v>
      </c>
      <c r="AJ61" s="7" t="s">
        <v>131</v>
      </c>
    </row>
    <row r="62" spans="1:36" s="2" customFormat="1" ht="61.5" x14ac:dyDescent="0.85">
      <c r="A62" s="2">
        <v>1</v>
      </c>
      <c r="B62" s="24">
        <f>SUBTOTAL(103,$A$17:A62)</f>
        <v>31</v>
      </c>
      <c r="C62" s="3" t="s">
        <v>225</v>
      </c>
      <c r="D62" s="26" t="s">
        <v>203</v>
      </c>
      <c r="E62" s="27">
        <v>1</v>
      </c>
      <c r="F62" s="5">
        <f t="shared" si="4"/>
        <v>1661171.06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31">
        <v>0</v>
      </c>
      <c r="N62" s="5">
        <v>0</v>
      </c>
      <c r="O62" s="8">
        <v>546.45000000000005</v>
      </c>
      <c r="P62" s="65">
        <v>1569811.07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65">
        <v>20250.560000000001</v>
      </c>
      <c r="AF62" s="64">
        <v>71109.429999999993</v>
      </c>
      <c r="AG62" s="5">
        <v>0</v>
      </c>
      <c r="AH62" s="7">
        <v>2020</v>
      </c>
      <c r="AI62" s="7">
        <v>2020</v>
      </c>
      <c r="AJ62" s="7">
        <v>2020</v>
      </c>
    </row>
    <row r="63" spans="1:36" s="2" customFormat="1" ht="61.5" x14ac:dyDescent="0.85">
      <c r="B63" s="61" t="s">
        <v>108</v>
      </c>
      <c r="C63" s="3"/>
      <c r="D63" s="26" t="s">
        <v>131</v>
      </c>
      <c r="E63" s="27">
        <f>E64</f>
        <v>1.009761876417796</v>
      </c>
      <c r="F63" s="103">
        <f>F64</f>
        <v>105794.97</v>
      </c>
      <c r="G63" s="5">
        <f t="shared" ref="G63:AG63" si="19">G64</f>
        <v>0</v>
      </c>
      <c r="H63" s="5">
        <f t="shared" si="19"/>
        <v>0</v>
      </c>
      <c r="I63" s="5">
        <f t="shared" si="19"/>
        <v>0</v>
      </c>
      <c r="J63" s="5">
        <f t="shared" si="19"/>
        <v>0</v>
      </c>
      <c r="K63" s="5">
        <f t="shared" si="19"/>
        <v>0</v>
      </c>
      <c r="L63" s="5">
        <f t="shared" si="19"/>
        <v>0</v>
      </c>
      <c r="M63" s="31">
        <f t="shared" si="19"/>
        <v>0</v>
      </c>
      <c r="N63" s="5">
        <f t="shared" si="19"/>
        <v>0</v>
      </c>
      <c r="O63" s="5">
        <f t="shared" si="19"/>
        <v>0</v>
      </c>
      <c r="P63" s="5">
        <f t="shared" si="19"/>
        <v>0</v>
      </c>
      <c r="Q63" s="5">
        <f t="shared" si="19"/>
        <v>0</v>
      </c>
      <c r="R63" s="5">
        <f t="shared" si="19"/>
        <v>0</v>
      </c>
      <c r="S63" s="5">
        <f t="shared" si="19"/>
        <v>0</v>
      </c>
      <c r="T63" s="5">
        <f t="shared" si="19"/>
        <v>0</v>
      </c>
      <c r="U63" s="5">
        <f t="shared" si="19"/>
        <v>0</v>
      </c>
      <c r="V63" s="5">
        <f t="shared" si="19"/>
        <v>0</v>
      </c>
      <c r="W63" s="5">
        <f t="shared" si="19"/>
        <v>0</v>
      </c>
      <c r="X63" s="5">
        <f t="shared" si="19"/>
        <v>0</v>
      </c>
      <c r="Y63" s="5">
        <f t="shared" si="19"/>
        <v>0</v>
      </c>
      <c r="Z63" s="5">
        <f t="shared" si="19"/>
        <v>0</v>
      </c>
      <c r="AA63" s="5">
        <f t="shared" si="19"/>
        <v>0</v>
      </c>
      <c r="AB63" s="5">
        <f t="shared" si="19"/>
        <v>0</v>
      </c>
      <c r="AC63" s="5">
        <f t="shared" si="19"/>
        <v>0</v>
      </c>
      <c r="AD63" s="5">
        <f t="shared" si="19"/>
        <v>0</v>
      </c>
      <c r="AE63" s="5">
        <f t="shared" si="19"/>
        <v>0</v>
      </c>
      <c r="AF63" s="5">
        <f t="shared" si="19"/>
        <v>105794.97</v>
      </c>
      <c r="AG63" s="5">
        <f t="shared" si="19"/>
        <v>0</v>
      </c>
      <c r="AH63" s="7" t="s">
        <v>131</v>
      </c>
      <c r="AI63" s="7" t="s">
        <v>131</v>
      </c>
      <c r="AJ63" s="7" t="s">
        <v>131</v>
      </c>
    </row>
    <row r="64" spans="1:36" s="2" customFormat="1" ht="61.5" x14ac:dyDescent="0.85">
      <c r="A64" s="2">
        <v>1</v>
      </c>
      <c r="B64" s="24">
        <f>SUBTOTAL(103,$A$17:A64)</f>
        <v>32</v>
      </c>
      <c r="C64" s="3" t="s">
        <v>256</v>
      </c>
      <c r="D64" s="26" t="s">
        <v>203</v>
      </c>
      <c r="E64" s="27">
        <v>1.009761876417796</v>
      </c>
      <c r="F64" s="5">
        <f>G64+H64+I64+J64+K64+L64+N64+P64+R64+T64+V64+W64+X64+Y64+Z64+AA64+AB64+AC64+AD64+AE64+AF64+AG64</f>
        <v>105794.97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31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f>ROUND(P64*1.5%,2)</f>
        <v>0</v>
      </c>
      <c r="AF64" s="66">
        <v>105794.97</v>
      </c>
      <c r="AG64" s="5">
        <v>0</v>
      </c>
      <c r="AH64" s="7">
        <v>2020</v>
      </c>
      <c r="AI64" s="7" t="s">
        <v>51</v>
      </c>
      <c r="AJ64" s="7" t="s">
        <v>51</v>
      </c>
    </row>
    <row r="65" spans="1:36" s="2" customFormat="1" ht="61.5" x14ac:dyDescent="0.85">
      <c r="B65" s="61" t="s">
        <v>126</v>
      </c>
      <c r="C65" s="3"/>
      <c r="D65" s="26" t="s">
        <v>131</v>
      </c>
      <c r="E65" s="27">
        <f>E66</f>
        <v>1.0869557735329547</v>
      </c>
      <c r="F65" s="103">
        <f>F66</f>
        <v>603261.75</v>
      </c>
      <c r="G65" s="5">
        <f t="shared" ref="G65:AG65" si="20">G66</f>
        <v>0</v>
      </c>
      <c r="H65" s="5">
        <f t="shared" si="20"/>
        <v>0</v>
      </c>
      <c r="I65" s="5">
        <f t="shared" si="20"/>
        <v>0</v>
      </c>
      <c r="J65" s="5">
        <f t="shared" si="20"/>
        <v>0</v>
      </c>
      <c r="K65" s="5">
        <f t="shared" si="20"/>
        <v>597348</v>
      </c>
      <c r="L65" s="5">
        <f t="shared" si="20"/>
        <v>0</v>
      </c>
      <c r="M65" s="31">
        <f t="shared" si="20"/>
        <v>0</v>
      </c>
      <c r="N65" s="5">
        <f t="shared" si="20"/>
        <v>0</v>
      </c>
      <c r="O65" s="5">
        <f t="shared" si="20"/>
        <v>0</v>
      </c>
      <c r="P65" s="5">
        <f t="shared" si="20"/>
        <v>0</v>
      </c>
      <c r="Q65" s="5">
        <f t="shared" si="20"/>
        <v>0</v>
      </c>
      <c r="R65" s="5">
        <f t="shared" si="20"/>
        <v>0</v>
      </c>
      <c r="S65" s="5">
        <f t="shared" si="20"/>
        <v>0</v>
      </c>
      <c r="T65" s="5">
        <f t="shared" si="20"/>
        <v>0</v>
      </c>
      <c r="U65" s="5">
        <f t="shared" si="20"/>
        <v>0</v>
      </c>
      <c r="V65" s="5">
        <f t="shared" si="20"/>
        <v>0</v>
      </c>
      <c r="W65" s="5">
        <f t="shared" si="20"/>
        <v>0</v>
      </c>
      <c r="X65" s="5">
        <f t="shared" si="20"/>
        <v>0</v>
      </c>
      <c r="Y65" s="5">
        <f t="shared" si="20"/>
        <v>0</v>
      </c>
      <c r="Z65" s="5">
        <f t="shared" si="20"/>
        <v>0</v>
      </c>
      <c r="AA65" s="5">
        <f t="shared" si="20"/>
        <v>0</v>
      </c>
      <c r="AB65" s="5">
        <f t="shared" si="20"/>
        <v>0</v>
      </c>
      <c r="AC65" s="5">
        <f t="shared" si="20"/>
        <v>0</v>
      </c>
      <c r="AD65" s="5">
        <f t="shared" si="20"/>
        <v>0</v>
      </c>
      <c r="AE65" s="5">
        <f t="shared" si="20"/>
        <v>5913.75</v>
      </c>
      <c r="AF65" s="5">
        <f t="shared" si="20"/>
        <v>0</v>
      </c>
      <c r="AG65" s="5">
        <f t="shared" si="20"/>
        <v>0</v>
      </c>
      <c r="AH65" s="7" t="s">
        <v>131</v>
      </c>
      <c r="AI65" s="7" t="s">
        <v>131</v>
      </c>
      <c r="AJ65" s="7" t="s">
        <v>131</v>
      </c>
    </row>
    <row r="66" spans="1:36" s="2" customFormat="1" ht="61.5" x14ac:dyDescent="0.85">
      <c r="A66" s="2">
        <v>1</v>
      </c>
      <c r="B66" s="24">
        <f>SUBTOTAL(103,$A$17:A66)</f>
        <v>33</v>
      </c>
      <c r="C66" s="3" t="s">
        <v>257</v>
      </c>
      <c r="D66" s="26" t="s">
        <v>203</v>
      </c>
      <c r="E66" s="27">
        <v>1.0869557735329547</v>
      </c>
      <c r="F66" s="5">
        <f t="shared" si="4"/>
        <v>603261.75</v>
      </c>
      <c r="G66" s="5">
        <v>0</v>
      </c>
      <c r="H66" s="5">
        <v>0</v>
      </c>
      <c r="I66" s="5">
        <v>0</v>
      </c>
      <c r="J66" s="5">
        <v>0</v>
      </c>
      <c r="K66" s="8">
        <v>597348</v>
      </c>
      <c r="L66" s="5">
        <v>0</v>
      </c>
      <c r="M66" s="31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8">
        <v>5913.75</v>
      </c>
      <c r="AF66" s="5">
        <v>0</v>
      </c>
      <c r="AG66" s="5">
        <v>0</v>
      </c>
      <c r="AH66" s="7" t="s">
        <v>51</v>
      </c>
      <c r="AI66" s="7">
        <v>2020</v>
      </c>
      <c r="AJ66" s="7">
        <v>2020</v>
      </c>
    </row>
    <row r="67" spans="1:36" s="29" customFormat="1" ht="61.5" x14ac:dyDescent="0.85">
      <c r="B67" s="37" t="s">
        <v>425</v>
      </c>
      <c r="C67" s="30"/>
      <c r="D67" s="26" t="s">
        <v>131</v>
      </c>
      <c r="E67" s="27">
        <f>AVERAGE(E68:E81)</f>
        <v>1.0186428571428574</v>
      </c>
      <c r="F67" s="103">
        <f t="shared" ref="F67:AG67" si="21">F68+F72+F74+F76+F78+F80</f>
        <v>11274519.959999999</v>
      </c>
      <c r="G67" s="5">
        <f t="shared" si="21"/>
        <v>0</v>
      </c>
      <c r="H67" s="5">
        <f t="shared" si="21"/>
        <v>0</v>
      </c>
      <c r="I67" s="5">
        <f t="shared" si="21"/>
        <v>0</v>
      </c>
      <c r="J67" s="5">
        <f t="shared" si="21"/>
        <v>0</v>
      </c>
      <c r="K67" s="5">
        <f t="shared" si="21"/>
        <v>0</v>
      </c>
      <c r="L67" s="5">
        <f t="shared" si="21"/>
        <v>0</v>
      </c>
      <c r="M67" s="31">
        <f t="shared" si="21"/>
        <v>0</v>
      </c>
      <c r="N67" s="5">
        <f t="shared" si="21"/>
        <v>0</v>
      </c>
      <c r="O67" s="5">
        <f t="shared" si="21"/>
        <v>2279.2299999999996</v>
      </c>
      <c r="P67" s="5">
        <f t="shared" si="21"/>
        <v>8865198.4699999988</v>
      </c>
      <c r="Q67" s="5">
        <f t="shared" si="21"/>
        <v>0</v>
      </c>
      <c r="R67" s="5">
        <f t="shared" si="21"/>
        <v>0</v>
      </c>
      <c r="S67" s="5">
        <f t="shared" si="21"/>
        <v>521.92999999999995</v>
      </c>
      <c r="T67" s="5">
        <f t="shared" si="21"/>
        <v>2108868.98</v>
      </c>
      <c r="U67" s="5">
        <f t="shared" si="21"/>
        <v>0</v>
      </c>
      <c r="V67" s="5">
        <f t="shared" si="21"/>
        <v>0</v>
      </c>
      <c r="W67" s="5">
        <f t="shared" si="21"/>
        <v>0</v>
      </c>
      <c r="X67" s="5">
        <f t="shared" si="21"/>
        <v>0</v>
      </c>
      <c r="Y67" s="5">
        <f t="shared" si="21"/>
        <v>0</v>
      </c>
      <c r="Z67" s="5">
        <f t="shared" si="21"/>
        <v>0</v>
      </c>
      <c r="AA67" s="5">
        <f t="shared" si="21"/>
        <v>0</v>
      </c>
      <c r="AB67" s="5">
        <f t="shared" si="21"/>
        <v>0</v>
      </c>
      <c r="AC67" s="5">
        <f t="shared" si="21"/>
        <v>0</v>
      </c>
      <c r="AD67" s="5">
        <f t="shared" si="21"/>
        <v>0</v>
      </c>
      <c r="AE67" s="5">
        <f t="shared" si="21"/>
        <v>113425.01999999999</v>
      </c>
      <c r="AF67" s="5">
        <f t="shared" si="21"/>
        <v>187027.49</v>
      </c>
      <c r="AG67" s="5">
        <f t="shared" si="21"/>
        <v>0</v>
      </c>
      <c r="AH67" s="7" t="s">
        <v>131</v>
      </c>
      <c r="AI67" s="7" t="s">
        <v>131</v>
      </c>
      <c r="AJ67" s="7" t="s">
        <v>131</v>
      </c>
    </row>
    <row r="68" spans="1:36" s="2" customFormat="1" ht="61.5" x14ac:dyDescent="0.85">
      <c r="B68" s="61" t="s">
        <v>206</v>
      </c>
      <c r="C68" s="3"/>
      <c r="D68" s="26" t="s">
        <v>131</v>
      </c>
      <c r="E68" s="27">
        <f>AVERAGE(E69:E71)</f>
        <v>1.0022</v>
      </c>
      <c r="F68" s="103">
        <f t="shared" ref="F68:AG68" si="22">SUM(F69:F71)</f>
        <v>4318971.5999999996</v>
      </c>
      <c r="G68" s="5">
        <f t="shared" si="22"/>
        <v>0</v>
      </c>
      <c r="H68" s="5">
        <f t="shared" si="22"/>
        <v>0</v>
      </c>
      <c r="I68" s="5">
        <f t="shared" si="22"/>
        <v>0</v>
      </c>
      <c r="J68" s="5">
        <f t="shared" si="22"/>
        <v>0</v>
      </c>
      <c r="K68" s="5">
        <f t="shared" si="22"/>
        <v>0</v>
      </c>
      <c r="L68" s="5">
        <f t="shared" si="22"/>
        <v>0</v>
      </c>
      <c r="M68" s="31">
        <f t="shared" si="22"/>
        <v>0</v>
      </c>
      <c r="N68" s="5">
        <f t="shared" si="22"/>
        <v>0</v>
      </c>
      <c r="O68" s="5">
        <f t="shared" si="22"/>
        <v>642.32000000000005</v>
      </c>
      <c r="P68" s="5">
        <f t="shared" si="22"/>
        <v>2151312.13</v>
      </c>
      <c r="Q68" s="5">
        <f t="shared" si="22"/>
        <v>0</v>
      </c>
      <c r="R68" s="5">
        <f t="shared" si="22"/>
        <v>0</v>
      </c>
      <c r="S68" s="5">
        <f t="shared" si="22"/>
        <v>521.92999999999995</v>
      </c>
      <c r="T68" s="5">
        <f t="shared" si="22"/>
        <v>2108868.98</v>
      </c>
      <c r="U68" s="5">
        <f t="shared" si="22"/>
        <v>0</v>
      </c>
      <c r="V68" s="5">
        <f t="shared" si="22"/>
        <v>0</v>
      </c>
      <c r="W68" s="5">
        <f t="shared" si="22"/>
        <v>0</v>
      </c>
      <c r="X68" s="5">
        <f t="shared" si="22"/>
        <v>0</v>
      </c>
      <c r="Y68" s="5">
        <f t="shared" si="22"/>
        <v>0</v>
      </c>
      <c r="Z68" s="5">
        <f t="shared" si="22"/>
        <v>0</v>
      </c>
      <c r="AA68" s="5">
        <f t="shared" si="22"/>
        <v>0</v>
      </c>
      <c r="AB68" s="5">
        <f t="shared" si="22"/>
        <v>0</v>
      </c>
      <c r="AC68" s="5">
        <f t="shared" si="22"/>
        <v>0</v>
      </c>
      <c r="AD68" s="5">
        <f t="shared" si="22"/>
        <v>0</v>
      </c>
      <c r="AE68" s="5">
        <f t="shared" si="22"/>
        <v>58790.49</v>
      </c>
      <c r="AF68" s="5">
        <f t="shared" si="22"/>
        <v>0</v>
      </c>
      <c r="AG68" s="5">
        <f t="shared" si="22"/>
        <v>0</v>
      </c>
      <c r="AH68" s="7" t="s">
        <v>131</v>
      </c>
      <c r="AI68" s="7" t="s">
        <v>131</v>
      </c>
      <c r="AJ68" s="7" t="s">
        <v>131</v>
      </c>
    </row>
    <row r="69" spans="1:36" s="2" customFormat="1" ht="61.5" x14ac:dyDescent="0.85">
      <c r="A69" s="2">
        <v>1</v>
      </c>
      <c r="B69" s="24">
        <f>SUBTOTAL(103,$A$68:A69)</f>
        <v>1</v>
      </c>
      <c r="C69" s="3" t="s">
        <v>182</v>
      </c>
      <c r="D69" s="26" t="s">
        <v>200</v>
      </c>
      <c r="E69" s="27">
        <v>1.0003</v>
      </c>
      <c r="F69" s="5">
        <f>G69+H69+I69+J69+K69+L69+N69+P69+R69+T69+V69+W69+X69+Y69+Z69+AA69+AB69+AC69+AD69+AE69+AF69+AG69</f>
        <v>903430.57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31">
        <v>0</v>
      </c>
      <c r="N69" s="5">
        <v>0</v>
      </c>
      <c r="O69" s="8">
        <v>255.03</v>
      </c>
      <c r="P69" s="65">
        <v>891132.94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25">
        <v>12297.63</v>
      </c>
      <c r="AF69" s="25">
        <v>0</v>
      </c>
      <c r="AG69" s="25">
        <v>0</v>
      </c>
      <c r="AH69" s="7" t="s">
        <v>51</v>
      </c>
      <c r="AI69" s="7">
        <v>2021</v>
      </c>
      <c r="AJ69" s="7">
        <v>2021</v>
      </c>
    </row>
    <row r="70" spans="1:36" s="2" customFormat="1" ht="61.5" x14ac:dyDescent="0.85">
      <c r="A70" s="2">
        <v>1</v>
      </c>
      <c r="B70" s="24">
        <f>SUBTOTAL(103,$A$68:A70)</f>
        <v>2</v>
      </c>
      <c r="C70" s="3" t="s">
        <v>232</v>
      </c>
      <c r="D70" s="26" t="s">
        <v>201</v>
      </c>
      <c r="E70" s="27">
        <v>1.0026999999999999</v>
      </c>
      <c r="F70" s="5">
        <f>G70+H70+I70+J70+K70+L70+N70+P70+R70+T70+V70+W70+X70+Y70+Z70+AA70+AB70+AC70+AD70+AE70+AF70+AG70</f>
        <v>2137971.37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31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62">
        <v>521.92999999999995</v>
      </c>
      <c r="T70" s="62">
        <v>2108868.98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8">
        <v>29102.39</v>
      </c>
      <c r="AF70" s="25">
        <v>0</v>
      </c>
      <c r="AG70" s="25">
        <v>0</v>
      </c>
      <c r="AH70" s="7" t="s">
        <v>51</v>
      </c>
      <c r="AI70" s="7">
        <v>2021</v>
      </c>
      <c r="AJ70" s="7">
        <v>2021</v>
      </c>
    </row>
    <row r="71" spans="1:36" s="2" customFormat="1" ht="61.5" x14ac:dyDescent="0.85">
      <c r="A71" s="2">
        <v>1</v>
      </c>
      <c r="B71" s="24">
        <f>SUBTOTAL(103,$A$68:A71)</f>
        <v>3</v>
      </c>
      <c r="C71" s="3" t="s">
        <v>254</v>
      </c>
      <c r="D71" s="26" t="s">
        <v>199</v>
      </c>
      <c r="E71" s="27">
        <v>1.0036</v>
      </c>
      <c r="F71" s="5">
        <f>G71+H71+I71+J71+K71+L71+N71+P71+R71+T71+V71+W71+X71+Y71+Z71+AA71+AB71+AC71+AD71+AE71+AF71+AG71</f>
        <v>1277569.6599999999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31">
        <v>0</v>
      </c>
      <c r="N71" s="5">
        <v>0</v>
      </c>
      <c r="O71" s="8">
        <v>387.29</v>
      </c>
      <c r="P71" s="8">
        <v>1260179.19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8">
        <v>17390.47</v>
      </c>
      <c r="AF71" s="25">
        <v>0</v>
      </c>
      <c r="AG71" s="25">
        <v>0</v>
      </c>
      <c r="AH71" s="7" t="s">
        <v>51</v>
      </c>
      <c r="AI71" s="7">
        <v>2021</v>
      </c>
      <c r="AJ71" s="7">
        <v>2021</v>
      </c>
    </row>
    <row r="72" spans="1:36" s="2" customFormat="1" ht="61.5" x14ac:dyDescent="0.85">
      <c r="B72" s="61" t="s">
        <v>105</v>
      </c>
      <c r="C72" s="3"/>
      <c r="D72" s="26" t="s">
        <v>131</v>
      </c>
      <c r="E72" s="27">
        <f>AVERAGE(E73)</f>
        <v>1.0308999999999999</v>
      </c>
      <c r="F72" s="103">
        <f>F73</f>
        <v>1358175.69</v>
      </c>
      <c r="G72" s="5">
        <f t="shared" ref="G72:AG72" si="23">G73</f>
        <v>0</v>
      </c>
      <c r="H72" s="5">
        <f t="shared" si="23"/>
        <v>0</v>
      </c>
      <c r="I72" s="5">
        <f t="shared" si="23"/>
        <v>0</v>
      </c>
      <c r="J72" s="5">
        <f t="shared" si="23"/>
        <v>0</v>
      </c>
      <c r="K72" s="5">
        <f t="shared" si="23"/>
        <v>0</v>
      </c>
      <c r="L72" s="5">
        <f t="shared" si="23"/>
        <v>0</v>
      </c>
      <c r="M72" s="31">
        <f t="shared" si="23"/>
        <v>0</v>
      </c>
      <c r="N72" s="5">
        <f t="shared" si="23"/>
        <v>0</v>
      </c>
      <c r="O72" s="5">
        <f t="shared" si="23"/>
        <v>304.95</v>
      </c>
      <c r="P72" s="5">
        <f t="shared" si="23"/>
        <v>1344562</v>
      </c>
      <c r="Q72" s="5">
        <f t="shared" si="23"/>
        <v>0</v>
      </c>
      <c r="R72" s="5">
        <f t="shared" si="23"/>
        <v>0</v>
      </c>
      <c r="S72" s="5">
        <f t="shared" si="23"/>
        <v>0</v>
      </c>
      <c r="T72" s="5">
        <f t="shared" si="23"/>
        <v>0</v>
      </c>
      <c r="U72" s="5">
        <f t="shared" si="23"/>
        <v>0</v>
      </c>
      <c r="V72" s="5">
        <f t="shared" si="23"/>
        <v>0</v>
      </c>
      <c r="W72" s="5">
        <f t="shared" si="23"/>
        <v>0</v>
      </c>
      <c r="X72" s="5">
        <f t="shared" si="23"/>
        <v>0</v>
      </c>
      <c r="Y72" s="5">
        <f t="shared" si="23"/>
        <v>0</v>
      </c>
      <c r="Z72" s="5">
        <f t="shared" si="23"/>
        <v>0</v>
      </c>
      <c r="AA72" s="5">
        <f t="shared" si="23"/>
        <v>0</v>
      </c>
      <c r="AB72" s="5">
        <f t="shared" si="23"/>
        <v>0</v>
      </c>
      <c r="AC72" s="5">
        <f t="shared" si="23"/>
        <v>0</v>
      </c>
      <c r="AD72" s="5">
        <f t="shared" si="23"/>
        <v>0</v>
      </c>
      <c r="AE72" s="25">
        <f t="shared" si="23"/>
        <v>13613.69</v>
      </c>
      <c r="AF72" s="25">
        <f t="shared" si="23"/>
        <v>0</v>
      </c>
      <c r="AG72" s="5">
        <f t="shared" si="23"/>
        <v>0</v>
      </c>
      <c r="AH72" s="7" t="s">
        <v>131</v>
      </c>
      <c r="AI72" s="7" t="s">
        <v>131</v>
      </c>
      <c r="AJ72" s="7" t="s">
        <v>131</v>
      </c>
    </row>
    <row r="73" spans="1:36" s="2" customFormat="1" ht="61.5" x14ac:dyDescent="0.85">
      <c r="A73" s="2">
        <v>1</v>
      </c>
      <c r="B73" s="24">
        <f>SUBTOTAL(103,$A$68:A73)</f>
        <v>4</v>
      </c>
      <c r="C73" s="3" t="s">
        <v>183</v>
      </c>
      <c r="D73" s="26" t="s">
        <v>198</v>
      </c>
      <c r="E73" s="27">
        <v>1.0308999999999999</v>
      </c>
      <c r="F73" s="5">
        <f>G73+H73+I73+J73+K73+L73+N73+P73+R73+T73+V73+W73+X73+Y73+Z73+AA73+AB73+AC73+AD73+AE73+AF73+AG73</f>
        <v>1358175.69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31">
        <v>0</v>
      </c>
      <c r="N73" s="5">
        <v>0</v>
      </c>
      <c r="O73" s="8">
        <v>304.95</v>
      </c>
      <c r="P73" s="8">
        <v>1344562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8">
        <v>13613.69</v>
      </c>
      <c r="AF73" s="25">
        <v>0</v>
      </c>
      <c r="AG73" s="5">
        <v>0</v>
      </c>
      <c r="AH73" s="7" t="s">
        <v>51</v>
      </c>
      <c r="AI73" s="7">
        <v>2021</v>
      </c>
      <c r="AJ73" s="7">
        <v>2021</v>
      </c>
    </row>
    <row r="74" spans="1:36" s="2" customFormat="1" ht="61.5" x14ac:dyDescent="0.85">
      <c r="B74" s="61" t="s">
        <v>207</v>
      </c>
      <c r="C74" s="3"/>
      <c r="D74" s="26" t="s">
        <v>131</v>
      </c>
      <c r="E74" s="27">
        <f>AVERAGE(E75:E75)</f>
        <v>1.0385</v>
      </c>
      <c r="F74" s="103">
        <f t="shared" ref="F74:AG74" si="24">SUM(F75:F75)</f>
        <v>60184.81</v>
      </c>
      <c r="G74" s="5">
        <f t="shared" si="24"/>
        <v>0</v>
      </c>
      <c r="H74" s="5">
        <f t="shared" si="24"/>
        <v>0</v>
      </c>
      <c r="I74" s="5">
        <f t="shared" si="24"/>
        <v>0</v>
      </c>
      <c r="J74" s="5">
        <f t="shared" si="24"/>
        <v>0</v>
      </c>
      <c r="K74" s="5">
        <f t="shared" si="24"/>
        <v>0</v>
      </c>
      <c r="L74" s="5">
        <f t="shared" si="24"/>
        <v>0</v>
      </c>
      <c r="M74" s="31">
        <f t="shared" si="24"/>
        <v>0</v>
      </c>
      <c r="N74" s="5">
        <f t="shared" si="24"/>
        <v>0</v>
      </c>
      <c r="O74" s="5">
        <f t="shared" si="24"/>
        <v>0</v>
      </c>
      <c r="P74" s="5">
        <f t="shared" si="24"/>
        <v>0</v>
      </c>
      <c r="Q74" s="5">
        <f t="shared" si="24"/>
        <v>0</v>
      </c>
      <c r="R74" s="5">
        <f t="shared" si="24"/>
        <v>0</v>
      </c>
      <c r="S74" s="5">
        <f t="shared" si="24"/>
        <v>0</v>
      </c>
      <c r="T74" s="5">
        <f t="shared" si="24"/>
        <v>0</v>
      </c>
      <c r="U74" s="5">
        <f t="shared" si="24"/>
        <v>0</v>
      </c>
      <c r="V74" s="5">
        <f t="shared" si="24"/>
        <v>0</v>
      </c>
      <c r="W74" s="5">
        <f t="shared" si="24"/>
        <v>0</v>
      </c>
      <c r="X74" s="5">
        <f t="shared" si="24"/>
        <v>0</v>
      </c>
      <c r="Y74" s="5">
        <f t="shared" si="24"/>
        <v>0</v>
      </c>
      <c r="Z74" s="5">
        <f t="shared" si="24"/>
        <v>0</v>
      </c>
      <c r="AA74" s="5">
        <f t="shared" si="24"/>
        <v>0</v>
      </c>
      <c r="AB74" s="5">
        <f t="shared" si="24"/>
        <v>0</v>
      </c>
      <c r="AC74" s="5">
        <f t="shared" si="24"/>
        <v>0</v>
      </c>
      <c r="AD74" s="5">
        <f t="shared" si="24"/>
        <v>0</v>
      </c>
      <c r="AE74" s="25">
        <f t="shared" si="24"/>
        <v>0</v>
      </c>
      <c r="AF74" s="25">
        <f t="shared" si="24"/>
        <v>60184.81</v>
      </c>
      <c r="AG74" s="5">
        <f t="shared" si="24"/>
        <v>0</v>
      </c>
      <c r="AH74" s="7" t="s">
        <v>131</v>
      </c>
      <c r="AI74" s="7" t="s">
        <v>131</v>
      </c>
      <c r="AJ74" s="7" t="s">
        <v>131</v>
      </c>
    </row>
    <row r="75" spans="1:36" s="2" customFormat="1" ht="61.5" x14ac:dyDescent="0.85">
      <c r="A75" s="2">
        <v>1</v>
      </c>
      <c r="B75" s="24">
        <f>SUBTOTAL(103,$A$68:A75)</f>
        <v>5</v>
      </c>
      <c r="C75" s="3" t="s">
        <v>426</v>
      </c>
      <c r="D75" s="26" t="s">
        <v>201</v>
      </c>
      <c r="E75" s="27">
        <v>1.0385</v>
      </c>
      <c r="F75" s="5">
        <f>G75+H75+I75+J75+K75+L75+N75+P75+R75+T75+V75+W75+X75+Y75+Z75+AA75+AB75+AC75+AD75+AE75+AF75+AG75</f>
        <v>60184.81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31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25">
        <f>ROUND(P75*1.5%,2)</f>
        <v>0</v>
      </c>
      <c r="AF75" s="67">
        <v>60184.81</v>
      </c>
      <c r="AG75" s="5">
        <v>0</v>
      </c>
      <c r="AH75" s="7">
        <v>2021</v>
      </c>
      <c r="AI75" s="7" t="s">
        <v>51</v>
      </c>
      <c r="AJ75" s="7" t="s">
        <v>51</v>
      </c>
    </row>
    <row r="76" spans="1:36" s="2" customFormat="1" ht="61.5" x14ac:dyDescent="0.85">
      <c r="B76" s="61" t="s">
        <v>94</v>
      </c>
      <c r="C76" s="3"/>
      <c r="D76" s="26" t="s">
        <v>131</v>
      </c>
      <c r="E76" s="27">
        <f>AVERAGE(E77:E77)</f>
        <v>1.0043</v>
      </c>
      <c r="F76" s="103">
        <f t="shared" ref="F76:AG76" si="25">SUM(F77:F77)</f>
        <v>1003273.4</v>
      </c>
      <c r="G76" s="5">
        <f t="shared" si="25"/>
        <v>0</v>
      </c>
      <c r="H76" s="5">
        <f t="shared" si="25"/>
        <v>0</v>
      </c>
      <c r="I76" s="5">
        <f t="shared" si="25"/>
        <v>0</v>
      </c>
      <c r="J76" s="5">
        <f t="shared" si="25"/>
        <v>0</v>
      </c>
      <c r="K76" s="5">
        <f t="shared" si="25"/>
        <v>0</v>
      </c>
      <c r="L76" s="5">
        <f t="shared" si="25"/>
        <v>0</v>
      </c>
      <c r="M76" s="31">
        <f t="shared" si="25"/>
        <v>0</v>
      </c>
      <c r="N76" s="5">
        <f t="shared" si="25"/>
        <v>0</v>
      </c>
      <c r="O76" s="5">
        <f t="shared" si="25"/>
        <v>290.64</v>
      </c>
      <c r="P76" s="5">
        <f t="shared" si="25"/>
        <v>990496</v>
      </c>
      <c r="Q76" s="5">
        <f t="shared" si="25"/>
        <v>0</v>
      </c>
      <c r="R76" s="5">
        <f t="shared" si="25"/>
        <v>0</v>
      </c>
      <c r="S76" s="5">
        <f t="shared" si="25"/>
        <v>0</v>
      </c>
      <c r="T76" s="5">
        <f t="shared" si="25"/>
        <v>0</v>
      </c>
      <c r="U76" s="5">
        <f t="shared" si="25"/>
        <v>0</v>
      </c>
      <c r="V76" s="5">
        <f t="shared" si="25"/>
        <v>0</v>
      </c>
      <c r="W76" s="5">
        <f t="shared" si="25"/>
        <v>0</v>
      </c>
      <c r="X76" s="5">
        <f t="shared" si="25"/>
        <v>0</v>
      </c>
      <c r="Y76" s="5">
        <f t="shared" si="25"/>
        <v>0</v>
      </c>
      <c r="Z76" s="5">
        <f t="shared" si="25"/>
        <v>0</v>
      </c>
      <c r="AA76" s="5">
        <f t="shared" si="25"/>
        <v>0</v>
      </c>
      <c r="AB76" s="5">
        <f t="shared" si="25"/>
        <v>0</v>
      </c>
      <c r="AC76" s="5">
        <f t="shared" si="25"/>
        <v>0</v>
      </c>
      <c r="AD76" s="5">
        <f t="shared" si="25"/>
        <v>0</v>
      </c>
      <c r="AE76" s="25">
        <f t="shared" si="25"/>
        <v>12777.4</v>
      </c>
      <c r="AF76" s="25">
        <f t="shared" si="25"/>
        <v>0</v>
      </c>
      <c r="AG76" s="5">
        <f t="shared" si="25"/>
        <v>0</v>
      </c>
      <c r="AH76" s="7" t="s">
        <v>131</v>
      </c>
      <c r="AI76" s="7" t="s">
        <v>131</v>
      </c>
      <c r="AJ76" s="7" t="s">
        <v>131</v>
      </c>
    </row>
    <row r="77" spans="1:36" s="2" customFormat="1" ht="61.5" x14ac:dyDescent="0.85">
      <c r="A77" s="2">
        <v>1</v>
      </c>
      <c r="B77" s="24">
        <f>SUBTOTAL(103,$A$68:A77)</f>
        <v>6</v>
      </c>
      <c r="C77" s="3" t="s">
        <v>187</v>
      </c>
      <c r="D77" s="26" t="s">
        <v>200</v>
      </c>
      <c r="E77" s="27">
        <v>1.0043</v>
      </c>
      <c r="F77" s="5">
        <f>G77+H77+I77+J77+K77+L77+N77+P77+R77+T77+V77+W77+X77+Y77+Z77+AA77+AB77+AC77+AD77+AE77+AF77+AG77</f>
        <v>1003273.4</v>
      </c>
      <c r="G77" s="5">
        <v>0</v>
      </c>
      <c r="H77" s="5">
        <v>0</v>
      </c>
      <c r="I77" s="5">
        <v>0</v>
      </c>
      <c r="J77" s="5">
        <v>0</v>
      </c>
      <c r="K77" s="5">
        <v>0</v>
      </c>
      <c r="L77" s="5">
        <v>0</v>
      </c>
      <c r="M77" s="31">
        <v>0</v>
      </c>
      <c r="N77" s="5">
        <v>0</v>
      </c>
      <c r="O77" s="8">
        <v>290.64</v>
      </c>
      <c r="P77" s="8">
        <v>990496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8">
        <v>12777.4</v>
      </c>
      <c r="AF77" s="25">
        <v>0</v>
      </c>
      <c r="AG77" s="5">
        <v>0</v>
      </c>
      <c r="AH77" s="7" t="s">
        <v>51</v>
      </c>
      <c r="AI77" s="7">
        <v>2021</v>
      </c>
      <c r="AJ77" s="7">
        <v>2021</v>
      </c>
    </row>
    <row r="78" spans="1:36" s="2" customFormat="1" ht="61.5" x14ac:dyDescent="0.85">
      <c r="B78" s="61" t="s">
        <v>112</v>
      </c>
      <c r="C78" s="3"/>
      <c r="D78" s="26" t="s">
        <v>131</v>
      </c>
      <c r="E78" s="27">
        <f>AVERAGE(E79)</f>
        <v>1</v>
      </c>
      <c r="F78" s="103">
        <f>F79</f>
        <v>4407071.78</v>
      </c>
      <c r="G78" s="5">
        <f t="shared" ref="G78:AG80" si="26">G79</f>
        <v>0</v>
      </c>
      <c r="H78" s="5">
        <f t="shared" si="26"/>
        <v>0</v>
      </c>
      <c r="I78" s="5">
        <f t="shared" si="26"/>
        <v>0</v>
      </c>
      <c r="J78" s="5">
        <f t="shared" si="26"/>
        <v>0</v>
      </c>
      <c r="K78" s="5">
        <f t="shared" si="26"/>
        <v>0</v>
      </c>
      <c r="L78" s="5">
        <f t="shared" si="26"/>
        <v>0</v>
      </c>
      <c r="M78" s="31">
        <f t="shared" si="26"/>
        <v>0</v>
      </c>
      <c r="N78" s="5">
        <f t="shared" si="26"/>
        <v>0</v>
      </c>
      <c r="O78" s="5">
        <f t="shared" si="26"/>
        <v>1041.32</v>
      </c>
      <c r="P78" s="5">
        <f t="shared" si="26"/>
        <v>4378828.34</v>
      </c>
      <c r="Q78" s="5">
        <f t="shared" si="26"/>
        <v>0</v>
      </c>
      <c r="R78" s="5">
        <f t="shared" si="26"/>
        <v>0</v>
      </c>
      <c r="S78" s="5">
        <f t="shared" si="26"/>
        <v>0</v>
      </c>
      <c r="T78" s="5">
        <f t="shared" si="26"/>
        <v>0</v>
      </c>
      <c r="U78" s="5">
        <f t="shared" si="26"/>
        <v>0</v>
      </c>
      <c r="V78" s="5">
        <f t="shared" si="26"/>
        <v>0</v>
      </c>
      <c r="W78" s="5">
        <f t="shared" si="26"/>
        <v>0</v>
      </c>
      <c r="X78" s="5">
        <f t="shared" si="26"/>
        <v>0</v>
      </c>
      <c r="Y78" s="5">
        <f t="shared" si="26"/>
        <v>0</v>
      </c>
      <c r="Z78" s="5">
        <f t="shared" si="26"/>
        <v>0</v>
      </c>
      <c r="AA78" s="5">
        <f t="shared" si="26"/>
        <v>0</v>
      </c>
      <c r="AB78" s="5">
        <f t="shared" si="26"/>
        <v>0</v>
      </c>
      <c r="AC78" s="5">
        <f t="shared" si="26"/>
        <v>0</v>
      </c>
      <c r="AD78" s="5">
        <f t="shared" si="26"/>
        <v>0</v>
      </c>
      <c r="AE78" s="25">
        <f t="shared" si="26"/>
        <v>28243.439999999999</v>
      </c>
      <c r="AF78" s="25">
        <f t="shared" si="26"/>
        <v>0</v>
      </c>
      <c r="AG78" s="5">
        <f t="shared" si="26"/>
        <v>0</v>
      </c>
      <c r="AH78" s="7" t="s">
        <v>131</v>
      </c>
      <c r="AI78" s="7" t="s">
        <v>131</v>
      </c>
      <c r="AJ78" s="7" t="s">
        <v>131</v>
      </c>
    </row>
    <row r="79" spans="1:36" s="2" customFormat="1" ht="61.5" x14ac:dyDescent="0.85">
      <c r="A79" s="2">
        <v>1</v>
      </c>
      <c r="B79" s="24">
        <f>SUBTOTAL(103,$A$68:A79)</f>
        <v>7</v>
      </c>
      <c r="C79" s="3" t="s">
        <v>189</v>
      </c>
      <c r="D79" s="26" t="s">
        <v>201</v>
      </c>
      <c r="E79" s="27">
        <v>1</v>
      </c>
      <c r="F79" s="5">
        <f>G79+H79+I79+J79+K79+L79+N79+P79+R79+T79+V79+W79+X79+Y79+Z79+AA79+AB79+AC79+AD79+AE79+AF79+AG79</f>
        <v>4407071.78</v>
      </c>
      <c r="G79" s="5">
        <v>0</v>
      </c>
      <c r="H79" s="5">
        <v>0</v>
      </c>
      <c r="I79" s="5">
        <v>0</v>
      </c>
      <c r="J79" s="5">
        <v>0</v>
      </c>
      <c r="K79" s="5">
        <v>0</v>
      </c>
      <c r="L79" s="5">
        <v>0</v>
      </c>
      <c r="M79" s="31">
        <v>0</v>
      </c>
      <c r="N79" s="5">
        <v>0</v>
      </c>
      <c r="O79" s="8">
        <v>1041.32</v>
      </c>
      <c r="P79" s="8">
        <v>4378828.34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8">
        <v>28243.439999999999</v>
      </c>
      <c r="AF79" s="25">
        <v>0</v>
      </c>
      <c r="AG79" s="5">
        <v>0</v>
      </c>
      <c r="AH79" s="7" t="s">
        <v>51</v>
      </c>
      <c r="AI79" s="7">
        <v>2021</v>
      </c>
      <c r="AJ79" s="7">
        <v>2021</v>
      </c>
    </row>
    <row r="80" spans="1:36" s="2" customFormat="1" ht="61.5" x14ac:dyDescent="0.85">
      <c r="B80" s="61" t="s">
        <v>396</v>
      </c>
      <c r="C80" s="3"/>
      <c r="D80" s="26" t="s">
        <v>131</v>
      </c>
      <c r="E80" s="27">
        <f>AVERAGE(E81)</f>
        <v>1.0524</v>
      </c>
      <c r="F80" s="103">
        <f>F81</f>
        <v>126842.68</v>
      </c>
      <c r="G80" s="5">
        <f t="shared" si="26"/>
        <v>0</v>
      </c>
      <c r="H80" s="5">
        <f t="shared" si="26"/>
        <v>0</v>
      </c>
      <c r="I80" s="5">
        <f t="shared" si="26"/>
        <v>0</v>
      </c>
      <c r="J80" s="5">
        <f t="shared" si="26"/>
        <v>0</v>
      </c>
      <c r="K80" s="5">
        <f t="shared" si="26"/>
        <v>0</v>
      </c>
      <c r="L80" s="5">
        <f t="shared" si="26"/>
        <v>0</v>
      </c>
      <c r="M80" s="31">
        <f t="shared" si="26"/>
        <v>0</v>
      </c>
      <c r="N80" s="5">
        <f t="shared" si="26"/>
        <v>0</v>
      </c>
      <c r="O80" s="5">
        <f t="shared" si="26"/>
        <v>0</v>
      </c>
      <c r="P80" s="5">
        <f t="shared" si="26"/>
        <v>0</v>
      </c>
      <c r="Q80" s="5">
        <f t="shared" si="26"/>
        <v>0</v>
      </c>
      <c r="R80" s="5">
        <f t="shared" si="26"/>
        <v>0</v>
      </c>
      <c r="S80" s="5">
        <f t="shared" si="26"/>
        <v>0</v>
      </c>
      <c r="T80" s="5">
        <f t="shared" si="26"/>
        <v>0</v>
      </c>
      <c r="U80" s="5">
        <f t="shared" si="26"/>
        <v>0</v>
      </c>
      <c r="V80" s="5">
        <f t="shared" si="26"/>
        <v>0</v>
      </c>
      <c r="W80" s="5">
        <f t="shared" si="26"/>
        <v>0</v>
      </c>
      <c r="X80" s="5">
        <f t="shared" si="26"/>
        <v>0</v>
      </c>
      <c r="Y80" s="5">
        <f t="shared" si="26"/>
        <v>0</v>
      </c>
      <c r="Z80" s="5">
        <f t="shared" si="26"/>
        <v>0</v>
      </c>
      <c r="AA80" s="5">
        <f t="shared" si="26"/>
        <v>0</v>
      </c>
      <c r="AB80" s="5">
        <f t="shared" si="26"/>
        <v>0</v>
      </c>
      <c r="AC80" s="5">
        <f t="shared" si="26"/>
        <v>0</v>
      </c>
      <c r="AD80" s="5">
        <f t="shared" si="26"/>
        <v>0</v>
      </c>
      <c r="AE80" s="25">
        <f t="shared" si="26"/>
        <v>0</v>
      </c>
      <c r="AF80" s="25">
        <f t="shared" si="26"/>
        <v>126842.68</v>
      </c>
      <c r="AG80" s="5">
        <f t="shared" si="26"/>
        <v>0</v>
      </c>
      <c r="AH80" s="7" t="s">
        <v>131</v>
      </c>
      <c r="AI80" s="7" t="s">
        <v>131</v>
      </c>
      <c r="AJ80" s="7" t="s">
        <v>131</v>
      </c>
    </row>
    <row r="81" spans="1:36" s="2" customFormat="1" ht="61.5" x14ac:dyDescent="0.85">
      <c r="A81" s="2">
        <v>1</v>
      </c>
      <c r="B81" s="24">
        <f>SUBTOTAL(103,$A$68:A81)</f>
        <v>8</v>
      </c>
      <c r="C81" s="3" t="s">
        <v>395</v>
      </c>
      <c r="D81" s="26" t="s">
        <v>201</v>
      </c>
      <c r="E81" s="27">
        <v>1.0524</v>
      </c>
      <c r="F81" s="5">
        <f>G81+H81+I81+J81+K81+L81+N81+P81+R81+T81+V81+W81+X81+Y81+Z81+AA81+AB81+AC81+AD81+AE81+AF81+AG81</f>
        <v>126842.68</v>
      </c>
      <c r="G81" s="5">
        <v>0</v>
      </c>
      <c r="H81" s="5">
        <v>0</v>
      </c>
      <c r="I81" s="5">
        <v>0</v>
      </c>
      <c r="J81" s="5">
        <v>0</v>
      </c>
      <c r="K81" s="5">
        <v>0</v>
      </c>
      <c r="L81" s="5">
        <v>0</v>
      </c>
      <c r="M81" s="31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25">
        <f>ROUND(P81*1.5%,2)</f>
        <v>0</v>
      </c>
      <c r="AF81" s="67">
        <v>126842.68</v>
      </c>
      <c r="AG81" s="5">
        <v>0</v>
      </c>
      <c r="AH81" s="7">
        <v>2021</v>
      </c>
      <c r="AI81" s="7" t="s">
        <v>51</v>
      </c>
      <c r="AJ81" s="7" t="s">
        <v>51</v>
      </c>
    </row>
    <row r="82" spans="1:36" s="29" customFormat="1" ht="61.5" x14ac:dyDescent="0.85">
      <c r="B82" s="37" t="s">
        <v>440</v>
      </c>
      <c r="C82" s="30"/>
      <c r="D82" s="26" t="s">
        <v>131</v>
      </c>
      <c r="E82" s="27">
        <f>AVERAGE(E90:E110)</f>
        <v>0.91351637871634372</v>
      </c>
      <c r="F82" s="103">
        <f>F90+F83+F88+F92+F86</f>
        <v>22795191.149999999</v>
      </c>
      <c r="G82" s="5">
        <f t="shared" ref="G82:AG82" si="27">G90+G83+G88+G92+G86</f>
        <v>0</v>
      </c>
      <c r="H82" s="5">
        <f t="shared" si="27"/>
        <v>0</v>
      </c>
      <c r="I82" s="5">
        <f t="shared" si="27"/>
        <v>0</v>
      </c>
      <c r="J82" s="5">
        <f t="shared" si="27"/>
        <v>0</v>
      </c>
      <c r="K82" s="5">
        <f t="shared" si="27"/>
        <v>0</v>
      </c>
      <c r="L82" s="5">
        <f t="shared" si="27"/>
        <v>0</v>
      </c>
      <c r="M82" s="31">
        <f t="shared" si="27"/>
        <v>0</v>
      </c>
      <c r="N82" s="5">
        <f t="shared" si="27"/>
        <v>0</v>
      </c>
      <c r="O82" s="5">
        <f t="shared" si="27"/>
        <v>3269.89</v>
      </c>
      <c r="P82" s="5">
        <f t="shared" si="27"/>
        <v>22510250.200000003</v>
      </c>
      <c r="Q82" s="5">
        <f t="shared" si="27"/>
        <v>0</v>
      </c>
      <c r="R82" s="5">
        <f t="shared" si="27"/>
        <v>0</v>
      </c>
      <c r="S82" s="5">
        <f t="shared" si="27"/>
        <v>0</v>
      </c>
      <c r="T82" s="5">
        <f t="shared" si="27"/>
        <v>0</v>
      </c>
      <c r="U82" s="5">
        <f t="shared" si="27"/>
        <v>0</v>
      </c>
      <c r="V82" s="5">
        <f t="shared" si="27"/>
        <v>0</v>
      </c>
      <c r="W82" s="5">
        <f t="shared" si="27"/>
        <v>0</v>
      </c>
      <c r="X82" s="5">
        <f t="shared" si="27"/>
        <v>0</v>
      </c>
      <c r="Y82" s="5">
        <f t="shared" si="27"/>
        <v>0</v>
      </c>
      <c r="Z82" s="5">
        <f t="shared" si="27"/>
        <v>0</v>
      </c>
      <c r="AA82" s="5">
        <f t="shared" si="27"/>
        <v>0</v>
      </c>
      <c r="AB82" s="5">
        <f t="shared" si="27"/>
        <v>0</v>
      </c>
      <c r="AC82" s="5">
        <f t="shared" si="27"/>
        <v>0</v>
      </c>
      <c r="AD82" s="5">
        <f t="shared" si="27"/>
        <v>0</v>
      </c>
      <c r="AE82" s="5">
        <f t="shared" si="27"/>
        <v>284940.95</v>
      </c>
      <c r="AF82" s="5">
        <f t="shared" si="27"/>
        <v>0</v>
      </c>
      <c r="AG82" s="5">
        <f t="shared" si="27"/>
        <v>0</v>
      </c>
      <c r="AH82" s="7" t="s">
        <v>131</v>
      </c>
      <c r="AI82" s="7" t="s">
        <v>131</v>
      </c>
      <c r="AJ82" s="7" t="s">
        <v>131</v>
      </c>
    </row>
    <row r="83" spans="1:36" s="2" customFormat="1" ht="61.5" x14ac:dyDescent="0.85">
      <c r="B83" s="61" t="s">
        <v>94</v>
      </c>
      <c r="C83" s="3"/>
      <c r="D83" s="26" t="s">
        <v>131</v>
      </c>
      <c r="E83" s="27">
        <f>AVERAGE(E84:E84)</f>
        <v>1.0064</v>
      </c>
      <c r="F83" s="103">
        <f>SUM(F84:F85)</f>
        <v>7503638.3499999996</v>
      </c>
      <c r="G83" s="5">
        <f t="shared" ref="G83:AG83" si="28">SUM(G84:G85)</f>
        <v>0</v>
      </c>
      <c r="H83" s="5">
        <f t="shared" si="28"/>
        <v>0</v>
      </c>
      <c r="I83" s="5">
        <f t="shared" si="28"/>
        <v>0</v>
      </c>
      <c r="J83" s="5">
        <f t="shared" si="28"/>
        <v>0</v>
      </c>
      <c r="K83" s="5">
        <f t="shared" si="28"/>
        <v>0</v>
      </c>
      <c r="L83" s="5">
        <f t="shared" si="28"/>
        <v>0</v>
      </c>
      <c r="M83" s="31">
        <f t="shared" si="28"/>
        <v>0</v>
      </c>
      <c r="N83" s="5">
        <f t="shared" si="28"/>
        <v>0</v>
      </c>
      <c r="O83" s="5">
        <f t="shared" si="28"/>
        <v>997.38</v>
      </c>
      <c r="P83" s="5">
        <f t="shared" si="28"/>
        <v>7384989.2000000002</v>
      </c>
      <c r="Q83" s="5">
        <f t="shared" si="28"/>
        <v>0</v>
      </c>
      <c r="R83" s="5">
        <f t="shared" si="28"/>
        <v>0</v>
      </c>
      <c r="S83" s="5">
        <f t="shared" si="28"/>
        <v>0</v>
      </c>
      <c r="T83" s="5">
        <f t="shared" si="28"/>
        <v>0</v>
      </c>
      <c r="U83" s="5">
        <f t="shared" si="28"/>
        <v>0</v>
      </c>
      <c r="V83" s="5">
        <f t="shared" si="28"/>
        <v>0</v>
      </c>
      <c r="W83" s="5">
        <f t="shared" si="28"/>
        <v>0</v>
      </c>
      <c r="X83" s="5">
        <f t="shared" si="28"/>
        <v>0</v>
      </c>
      <c r="Y83" s="5">
        <f t="shared" si="28"/>
        <v>0</v>
      </c>
      <c r="Z83" s="5">
        <f t="shared" si="28"/>
        <v>0</v>
      </c>
      <c r="AA83" s="5">
        <f t="shared" si="28"/>
        <v>0</v>
      </c>
      <c r="AB83" s="5">
        <f t="shared" si="28"/>
        <v>0</v>
      </c>
      <c r="AC83" s="5">
        <f t="shared" si="28"/>
        <v>0</v>
      </c>
      <c r="AD83" s="5">
        <f t="shared" si="28"/>
        <v>0</v>
      </c>
      <c r="AE83" s="25">
        <f t="shared" si="28"/>
        <v>118649.15</v>
      </c>
      <c r="AF83" s="25">
        <f t="shared" si="28"/>
        <v>0</v>
      </c>
      <c r="AG83" s="5">
        <f t="shared" si="28"/>
        <v>0</v>
      </c>
      <c r="AH83" s="7" t="s">
        <v>131</v>
      </c>
      <c r="AI83" s="7" t="s">
        <v>131</v>
      </c>
      <c r="AJ83" s="7" t="s">
        <v>131</v>
      </c>
    </row>
    <row r="84" spans="1:36" s="2" customFormat="1" ht="61.5" x14ac:dyDescent="0.85">
      <c r="A84" s="2">
        <v>1</v>
      </c>
      <c r="B84" s="24">
        <f>SUBTOTAL(103,$A$84:A84)</f>
        <v>1</v>
      </c>
      <c r="C84" s="3" t="s">
        <v>95</v>
      </c>
      <c r="D84" s="26" t="s">
        <v>200</v>
      </c>
      <c r="E84" s="27">
        <v>1.0064</v>
      </c>
      <c r="F84" s="5">
        <f>G84+H84+I84+J84+K84+L84+N84+P84+R84+T84+V84+W84+X84+Y84+Z84+AA84+AB84+AC84+AD84+AE84+AF84+AG84</f>
        <v>2809786.83</v>
      </c>
      <c r="G84" s="5">
        <v>0</v>
      </c>
      <c r="H84" s="5">
        <v>0</v>
      </c>
      <c r="I84" s="5">
        <v>0</v>
      </c>
      <c r="J84" s="5">
        <v>0</v>
      </c>
      <c r="K84" s="5">
        <v>0</v>
      </c>
      <c r="L84" s="5">
        <v>0</v>
      </c>
      <c r="M84" s="31">
        <v>0</v>
      </c>
      <c r="N84" s="5">
        <v>0</v>
      </c>
      <c r="O84" s="5">
        <v>478.5</v>
      </c>
      <c r="P84" s="5">
        <v>2750917.2</v>
      </c>
      <c r="Q84" s="5">
        <v>0</v>
      </c>
      <c r="R84" s="5">
        <v>0</v>
      </c>
      <c r="S84" s="5">
        <v>0</v>
      </c>
      <c r="T84" s="5">
        <v>0</v>
      </c>
      <c r="U84" s="5">
        <v>0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25">
        <f>ROUND(P84*2.14%,2)</f>
        <v>58869.63</v>
      </c>
      <c r="AF84" s="25">
        <v>0</v>
      </c>
      <c r="AG84" s="5">
        <v>0</v>
      </c>
      <c r="AH84" s="7" t="s">
        <v>51</v>
      </c>
      <c r="AI84" s="7">
        <v>2022</v>
      </c>
      <c r="AJ84" s="7">
        <v>2022</v>
      </c>
    </row>
    <row r="85" spans="1:36" s="2" customFormat="1" ht="61.5" x14ac:dyDescent="0.85">
      <c r="A85" s="2">
        <v>1</v>
      </c>
      <c r="B85" s="24">
        <f>SUBTOTAL(103,$A$84:A85)</f>
        <v>2</v>
      </c>
      <c r="C85" s="3" t="s">
        <v>96</v>
      </c>
      <c r="D85" s="26" t="s">
        <v>200</v>
      </c>
      <c r="E85" s="27">
        <v>1.0185999999999999</v>
      </c>
      <c r="F85" s="5">
        <f>G85+H85+I85+J85+K85+L85+N85+P85+R85+T85+V85+W85+X85+Y85+Z85+AA85+AB85+AC85+AD85+AE85+AF85+AG85</f>
        <v>4693851.5199999996</v>
      </c>
      <c r="G85" s="5">
        <v>0</v>
      </c>
      <c r="H85" s="5">
        <v>0</v>
      </c>
      <c r="I85" s="5">
        <v>0</v>
      </c>
      <c r="J85" s="5">
        <v>0</v>
      </c>
      <c r="K85" s="5">
        <v>0</v>
      </c>
      <c r="L85" s="5">
        <v>0</v>
      </c>
      <c r="M85" s="31">
        <v>0</v>
      </c>
      <c r="N85" s="5">
        <v>0</v>
      </c>
      <c r="O85" s="5">
        <v>518.88</v>
      </c>
      <c r="P85" s="5">
        <v>4634072</v>
      </c>
      <c r="Q85" s="5">
        <v>0</v>
      </c>
      <c r="R85" s="5">
        <v>0</v>
      </c>
      <c r="S85" s="5">
        <v>0</v>
      </c>
      <c r="T85" s="5">
        <v>0</v>
      </c>
      <c r="U85" s="5">
        <v>0</v>
      </c>
      <c r="V85" s="5">
        <v>0</v>
      </c>
      <c r="W85" s="5">
        <v>0</v>
      </c>
      <c r="X85" s="5">
        <v>0</v>
      </c>
      <c r="Y85" s="5">
        <v>0</v>
      </c>
      <c r="Z85" s="5">
        <v>0</v>
      </c>
      <c r="AA85" s="5">
        <v>0</v>
      </c>
      <c r="AB85" s="5">
        <v>0</v>
      </c>
      <c r="AC85" s="5">
        <v>0</v>
      </c>
      <c r="AD85" s="5">
        <v>0</v>
      </c>
      <c r="AE85" s="25">
        <v>59779.519999999997</v>
      </c>
      <c r="AF85" s="25">
        <v>0</v>
      </c>
      <c r="AG85" s="5">
        <v>0</v>
      </c>
      <c r="AH85" s="7" t="s">
        <v>51</v>
      </c>
      <c r="AI85" s="7">
        <v>2022</v>
      </c>
      <c r="AJ85" s="7">
        <v>2022</v>
      </c>
    </row>
    <row r="86" spans="1:36" s="2" customFormat="1" ht="61.5" x14ac:dyDescent="0.85">
      <c r="B86" s="61" t="s">
        <v>207</v>
      </c>
      <c r="C86" s="3"/>
      <c r="D86" s="26" t="s">
        <v>131</v>
      </c>
      <c r="E86" s="27">
        <f>AVERAGE(E87:E87)</f>
        <v>1.0385</v>
      </c>
      <c r="F86" s="103">
        <f t="shared" ref="F86:AG86" si="29">SUM(F87:F87)</f>
        <v>2215379.62</v>
      </c>
      <c r="G86" s="5">
        <f t="shared" si="29"/>
        <v>0</v>
      </c>
      <c r="H86" s="5">
        <f t="shared" si="29"/>
        <v>0</v>
      </c>
      <c r="I86" s="5">
        <f t="shared" si="29"/>
        <v>0</v>
      </c>
      <c r="J86" s="5">
        <f t="shared" si="29"/>
        <v>0</v>
      </c>
      <c r="K86" s="5">
        <f t="shared" si="29"/>
        <v>0</v>
      </c>
      <c r="L86" s="5">
        <f t="shared" si="29"/>
        <v>0</v>
      </c>
      <c r="M86" s="31">
        <f t="shared" si="29"/>
        <v>0</v>
      </c>
      <c r="N86" s="5">
        <f t="shared" si="29"/>
        <v>0</v>
      </c>
      <c r="O86" s="5">
        <f t="shared" si="29"/>
        <v>387</v>
      </c>
      <c r="P86" s="5">
        <f t="shared" si="29"/>
        <v>2201182</v>
      </c>
      <c r="Q86" s="5">
        <f t="shared" si="29"/>
        <v>0</v>
      </c>
      <c r="R86" s="5">
        <f t="shared" si="29"/>
        <v>0</v>
      </c>
      <c r="S86" s="5">
        <f t="shared" si="29"/>
        <v>0</v>
      </c>
      <c r="T86" s="5">
        <f t="shared" si="29"/>
        <v>0</v>
      </c>
      <c r="U86" s="5">
        <f t="shared" si="29"/>
        <v>0</v>
      </c>
      <c r="V86" s="5">
        <f t="shared" si="29"/>
        <v>0</v>
      </c>
      <c r="W86" s="5">
        <f t="shared" si="29"/>
        <v>0</v>
      </c>
      <c r="X86" s="5">
        <f t="shared" si="29"/>
        <v>0</v>
      </c>
      <c r="Y86" s="5">
        <f t="shared" si="29"/>
        <v>0</v>
      </c>
      <c r="Z86" s="5">
        <f t="shared" si="29"/>
        <v>0</v>
      </c>
      <c r="AA86" s="5">
        <f t="shared" si="29"/>
        <v>0</v>
      </c>
      <c r="AB86" s="5">
        <f t="shared" si="29"/>
        <v>0</v>
      </c>
      <c r="AC86" s="5">
        <f t="shared" si="29"/>
        <v>0</v>
      </c>
      <c r="AD86" s="5">
        <f t="shared" si="29"/>
        <v>0</v>
      </c>
      <c r="AE86" s="25">
        <f t="shared" si="29"/>
        <v>14197.62</v>
      </c>
      <c r="AF86" s="25">
        <f t="shared" si="29"/>
        <v>0</v>
      </c>
      <c r="AG86" s="5">
        <f t="shared" si="29"/>
        <v>0</v>
      </c>
      <c r="AH86" s="7" t="s">
        <v>131</v>
      </c>
      <c r="AI86" s="7" t="s">
        <v>131</v>
      </c>
      <c r="AJ86" s="7" t="s">
        <v>131</v>
      </c>
    </row>
    <row r="87" spans="1:36" s="2" customFormat="1" ht="61.5" x14ac:dyDescent="0.85">
      <c r="A87" s="2">
        <v>1</v>
      </c>
      <c r="B87" s="24">
        <f>SUBTOTAL(103,$A$84:A87)</f>
        <v>3</v>
      </c>
      <c r="C87" s="3" t="s">
        <v>426</v>
      </c>
      <c r="D87" s="26" t="s">
        <v>201</v>
      </c>
      <c r="E87" s="27">
        <v>1.0385</v>
      </c>
      <c r="F87" s="5">
        <f>G87+H87+I87+J87+K87+L87+N87+P87+R87+T87+V87+W87+X87+Y87+Z87+AA87+AB87+AC87+AD87+AE87+AF87+AG87</f>
        <v>2215379.62</v>
      </c>
      <c r="G87" s="5">
        <v>0</v>
      </c>
      <c r="H87" s="5">
        <v>0</v>
      </c>
      <c r="I87" s="5">
        <v>0</v>
      </c>
      <c r="J87" s="5">
        <v>0</v>
      </c>
      <c r="K87" s="5">
        <v>0</v>
      </c>
      <c r="L87" s="5">
        <v>0</v>
      </c>
      <c r="M87" s="31">
        <v>0</v>
      </c>
      <c r="N87" s="5">
        <v>0</v>
      </c>
      <c r="O87" s="5">
        <v>387</v>
      </c>
      <c r="P87" s="5">
        <v>2201182</v>
      </c>
      <c r="Q87" s="5">
        <v>0</v>
      </c>
      <c r="R87" s="5">
        <v>0</v>
      </c>
      <c r="S87" s="5">
        <v>0</v>
      </c>
      <c r="T87" s="5">
        <v>0</v>
      </c>
      <c r="U87" s="5">
        <v>0</v>
      </c>
      <c r="V87" s="5">
        <v>0</v>
      </c>
      <c r="W87" s="5">
        <v>0</v>
      </c>
      <c r="X87" s="5">
        <v>0</v>
      </c>
      <c r="Y87" s="5">
        <v>0</v>
      </c>
      <c r="Z87" s="5">
        <v>0</v>
      </c>
      <c r="AA87" s="5">
        <v>0</v>
      </c>
      <c r="AB87" s="5">
        <v>0</v>
      </c>
      <c r="AC87" s="5">
        <v>0</v>
      </c>
      <c r="AD87" s="5">
        <v>0</v>
      </c>
      <c r="AE87" s="5">
        <v>14197.62</v>
      </c>
      <c r="AF87" s="25">
        <v>0</v>
      </c>
      <c r="AG87" s="5">
        <v>0</v>
      </c>
      <c r="AH87" s="7" t="s">
        <v>51</v>
      </c>
      <c r="AI87" s="7">
        <v>2022</v>
      </c>
      <c r="AJ87" s="7">
        <v>2022</v>
      </c>
    </row>
    <row r="88" spans="1:36" s="2" customFormat="1" ht="61.5" x14ac:dyDescent="0.85">
      <c r="B88" s="61" t="s">
        <v>117</v>
      </c>
      <c r="C88" s="3"/>
      <c r="D88" s="26" t="s">
        <v>131</v>
      </c>
      <c r="E88" s="27">
        <f>AVERAGE(E89)</f>
        <v>1.008</v>
      </c>
      <c r="F88" s="103">
        <f>F89</f>
        <v>3358549.5</v>
      </c>
      <c r="G88" s="5">
        <f t="shared" ref="G88:AG88" si="30">G89</f>
        <v>0</v>
      </c>
      <c r="H88" s="5">
        <f t="shared" si="30"/>
        <v>0</v>
      </c>
      <c r="I88" s="5">
        <f t="shared" si="30"/>
        <v>0</v>
      </c>
      <c r="J88" s="5">
        <f t="shared" si="30"/>
        <v>0</v>
      </c>
      <c r="K88" s="5">
        <f t="shared" si="30"/>
        <v>0</v>
      </c>
      <c r="L88" s="5">
        <f t="shared" si="30"/>
        <v>0</v>
      </c>
      <c r="M88" s="31">
        <f t="shared" si="30"/>
        <v>0</v>
      </c>
      <c r="N88" s="5">
        <f t="shared" si="30"/>
        <v>0</v>
      </c>
      <c r="O88" s="5">
        <f t="shared" si="30"/>
        <v>422</v>
      </c>
      <c r="P88" s="5">
        <f t="shared" si="30"/>
        <v>3288182.4</v>
      </c>
      <c r="Q88" s="5">
        <f t="shared" si="30"/>
        <v>0</v>
      </c>
      <c r="R88" s="5">
        <f t="shared" si="30"/>
        <v>0</v>
      </c>
      <c r="S88" s="5">
        <f t="shared" si="30"/>
        <v>0</v>
      </c>
      <c r="T88" s="5">
        <f t="shared" si="30"/>
        <v>0</v>
      </c>
      <c r="U88" s="5">
        <f t="shared" si="30"/>
        <v>0</v>
      </c>
      <c r="V88" s="5">
        <f t="shared" si="30"/>
        <v>0</v>
      </c>
      <c r="W88" s="5">
        <f t="shared" si="30"/>
        <v>0</v>
      </c>
      <c r="X88" s="5">
        <f t="shared" si="30"/>
        <v>0</v>
      </c>
      <c r="Y88" s="5">
        <f t="shared" si="30"/>
        <v>0</v>
      </c>
      <c r="Z88" s="5">
        <f t="shared" si="30"/>
        <v>0</v>
      </c>
      <c r="AA88" s="5">
        <f t="shared" si="30"/>
        <v>0</v>
      </c>
      <c r="AB88" s="5">
        <f t="shared" si="30"/>
        <v>0</v>
      </c>
      <c r="AC88" s="5">
        <f t="shared" si="30"/>
        <v>0</v>
      </c>
      <c r="AD88" s="5">
        <f t="shared" si="30"/>
        <v>0</v>
      </c>
      <c r="AE88" s="25">
        <f t="shared" si="30"/>
        <v>70367.100000000006</v>
      </c>
      <c r="AF88" s="25">
        <f t="shared" si="30"/>
        <v>0</v>
      </c>
      <c r="AG88" s="5">
        <f t="shared" si="30"/>
        <v>0</v>
      </c>
      <c r="AH88" s="7" t="s">
        <v>131</v>
      </c>
      <c r="AI88" s="7" t="s">
        <v>131</v>
      </c>
      <c r="AJ88" s="7" t="s">
        <v>131</v>
      </c>
    </row>
    <row r="89" spans="1:36" s="2" customFormat="1" ht="61.5" x14ac:dyDescent="0.85">
      <c r="A89" s="2">
        <v>1</v>
      </c>
      <c r="B89" s="24">
        <f>SUBTOTAL(103,$A$84:A89)</f>
        <v>4</v>
      </c>
      <c r="C89" s="3" t="s">
        <v>193</v>
      </c>
      <c r="D89" s="26" t="s">
        <v>199</v>
      </c>
      <c r="E89" s="27">
        <v>1.008</v>
      </c>
      <c r="F89" s="5">
        <f>G89+H89+I89+J89+K89+L89+N89+P89+R89+T89+V89+W89+X89+Y89+Z89+AA89+AB89+AC89+AD89+AE89+AF89+AG89</f>
        <v>3358549.5</v>
      </c>
      <c r="G89" s="5">
        <v>0</v>
      </c>
      <c r="H89" s="5">
        <v>0</v>
      </c>
      <c r="I89" s="5">
        <v>0</v>
      </c>
      <c r="J89" s="5">
        <v>0</v>
      </c>
      <c r="K89" s="5">
        <v>0</v>
      </c>
      <c r="L89" s="5">
        <v>0</v>
      </c>
      <c r="M89" s="31">
        <v>0</v>
      </c>
      <c r="N89" s="5">
        <v>0</v>
      </c>
      <c r="O89" s="8">
        <v>422</v>
      </c>
      <c r="P89" s="8">
        <v>3288182.4</v>
      </c>
      <c r="Q89" s="5">
        <v>0</v>
      </c>
      <c r="R89" s="5">
        <v>0</v>
      </c>
      <c r="S89" s="5">
        <v>0</v>
      </c>
      <c r="T89" s="5">
        <v>0</v>
      </c>
      <c r="U89" s="5">
        <v>0</v>
      </c>
      <c r="V89" s="5">
        <v>0</v>
      </c>
      <c r="W89" s="5">
        <v>0</v>
      </c>
      <c r="X89" s="5">
        <v>0</v>
      </c>
      <c r="Y89" s="5">
        <v>0</v>
      </c>
      <c r="Z89" s="5">
        <v>0</v>
      </c>
      <c r="AA89" s="5">
        <v>0</v>
      </c>
      <c r="AB89" s="5">
        <v>0</v>
      </c>
      <c r="AC89" s="5">
        <v>0</v>
      </c>
      <c r="AD89" s="5">
        <v>0</v>
      </c>
      <c r="AE89" s="25">
        <f>ROUND(P89*2.14%,2)</f>
        <v>70367.100000000006</v>
      </c>
      <c r="AF89" s="25">
        <v>0</v>
      </c>
      <c r="AG89" s="5">
        <v>0</v>
      </c>
      <c r="AH89" s="7" t="s">
        <v>51</v>
      </c>
      <c r="AI89" s="7">
        <v>2022</v>
      </c>
      <c r="AJ89" s="7">
        <v>2022</v>
      </c>
    </row>
    <row r="90" spans="1:36" s="2" customFormat="1" ht="61.5" x14ac:dyDescent="0.85">
      <c r="B90" s="61" t="s">
        <v>108</v>
      </c>
      <c r="C90" s="3"/>
      <c r="D90" s="26" t="s">
        <v>131</v>
      </c>
      <c r="E90" s="27">
        <f>E91</f>
        <v>1.009761876417796</v>
      </c>
      <c r="F90" s="103">
        <f>F91</f>
        <v>5730244.9099999992</v>
      </c>
      <c r="G90" s="5">
        <f t="shared" ref="G90:AG90" si="31">G91</f>
        <v>0</v>
      </c>
      <c r="H90" s="5">
        <f t="shared" si="31"/>
        <v>0</v>
      </c>
      <c r="I90" s="5">
        <f t="shared" si="31"/>
        <v>0</v>
      </c>
      <c r="J90" s="5">
        <f t="shared" si="31"/>
        <v>0</v>
      </c>
      <c r="K90" s="5">
        <f t="shared" si="31"/>
        <v>0</v>
      </c>
      <c r="L90" s="5">
        <f t="shared" si="31"/>
        <v>0</v>
      </c>
      <c r="M90" s="31">
        <f t="shared" si="31"/>
        <v>0</v>
      </c>
      <c r="N90" s="5">
        <f t="shared" si="31"/>
        <v>0</v>
      </c>
      <c r="O90" s="5">
        <f t="shared" si="31"/>
        <v>830.51</v>
      </c>
      <c r="P90" s="5">
        <f t="shared" si="31"/>
        <v>5674071.5999999996</v>
      </c>
      <c r="Q90" s="5">
        <f t="shared" si="31"/>
        <v>0</v>
      </c>
      <c r="R90" s="5">
        <f t="shared" si="31"/>
        <v>0</v>
      </c>
      <c r="S90" s="5">
        <f t="shared" si="31"/>
        <v>0</v>
      </c>
      <c r="T90" s="5">
        <f t="shared" si="31"/>
        <v>0</v>
      </c>
      <c r="U90" s="5">
        <f t="shared" si="31"/>
        <v>0</v>
      </c>
      <c r="V90" s="5">
        <f t="shared" si="31"/>
        <v>0</v>
      </c>
      <c r="W90" s="5">
        <f t="shared" si="31"/>
        <v>0</v>
      </c>
      <c r="X90" s="5">
        <f t="shared" si="31"/>
        <v>0</v>
      </c>
      <c r="Y90" s="5">
        <f t="shared" si="31"/>
        <v>0</v>
      </c>
      <c r="Z90" s="5">
        <f t="shared" si="31"/>
        <v>0</v>
      </c>
      <c r="AA90" s="5">
        <f t="shared" si="31"/>
        <v>0</v>
      </c>
      <c r="AB90" s="5">
        <f t="shared" si="31"/>
        <v>0</v>
      </c>
      <c r="AC90" s="5">
        <f t="shared" si="31"/>
        <v>0</v>
      </c>
      <c r="AD90" s="5">
        <f t="shared" si="31"/>
        <v>0</v>
      </c>
      <c r="AE90" s="5">
        <f t="shared" si="31"/>
        <v>56173.31</v>
      </c>
      <c r="AF90" s="5">
        <f t="shared" si="31"/>
        <v>0</v>
      </c>
      <c r="AG90" s="5">
        <f t="shared" si="31"/>
        <v>0</v>
      </c>
      <c r="AH90" s="7" t="s">
        <v>131</v>
      </c>
      <c r="AI90" s="7" t="s">
        <v>131</v>
      </c>
      <c r="AJ90" s="7" t="s">
        <v>131</v>
      </c>
    </row>
    <row r="91" spans="1:36" s="2" customFormat="1" ht="61.5" x14ac:dyDescent="0.85">
      <c r="A91" s="2">
        <v>1</v>
      </c>
      <c r="B91" s="24">
        <f>SUBTOTAL(103,$A$84:A91)</f>
        <v>5</v>
      </c>
      <c r="C91" s="3" t="s">
        <v>256</v>
      </c>
      <c r="D91" s="26" t="s">
        <v>203</v>
      </c>
      <c r="E91" s="27">
        <v>1.009761876417796</v>
      </c>
      <c r="F91" s="5">
        <f>G91+H91+I91+J91+K91+L91+N91+P91+R91+T91+V91+W91+X91+Y91+Z91+AA91+AB91+AC91+AD91+AE91+AF91+AG91</f>
        <v>5730244.9099999992</v>
      </c>
      <c r="G91" s="5">
        <v>0</v>
      </c>
      <c r="H91" s="5">
        <v>0</v>
      </c>
      <c r="I91" s="5">
        <v>0</v>
      </c>
      <c r="J91" s="5">
        <v>0</v>
      </c>
      <c r="K91" s="5">
        <v>0</v>
      </c>
      <c r="L91" s="5">
        <v>0</v>
      </c>
      <c r="M91" s="31">
        <v>0</v>
      </c>
      <c r="N91" s="5">
        <v>0</v>
      </c>
      <c r="O91" s="8">
        <v>830.51</v>
      </c>
      <c r="P91" s="8">
        <v>5674071.5999999996</v>
      </c>
      <c r="Q91" s="5">
        <v>0</v>
      </c>
      <c r="R91" s="5">
        <v>0</v>
      </c>
      <c r="S91" s="5">
        <v>0</v>
      </c>
      <c r="T91" s="5">
        <v>0</v>
      </c>
      <c r="U91" s="5">
        <v>0</v>
      </c>
      <c r="V91" s="5">
        <v>0</v>
      </c>
      <c r="W91" s="5">
        <v>0</v>
      </c>
      <c r="X91" s="5">
        <v>0</v>
      </c>
      <c r="Y91" s="5">
        <v>0</v>
      </c>
      <c r="Z91" s="5">
        <v>0</v>
      </c>
      <c r="AA91" s="5">
        <v>0</v>
      </c>
      <c r="AB91" s="5">
        <v>0</v>
      </c>
      <c r="AC91" s="5">
        <v>0</v>
      </c>
      <c r="AD91" s="5">
        <v>0</v>
      </c>
      <c r="AE91" s="5">
        <v>56173.31</v>
      </c>
      <c r="AF91" s="25">
        <v>0</v>
      </c>
      <c r="AG91" s="5">
        <v>0</v>
      </c>
      <c r="AH91" s="7" t="s">
        <v>51</v>
      </c>
      <c r="AI91" s="7">
        <v>2022</v>
      </c>
      <c r="AJ91" s="7">
        <v>2022</v>
      </c>
    </row>
    <row r="92" spans="1:36" s="2" customFormat="1" ht="61.5" x14ac:dyDescent="0.85">
      <c r="B92" s="61" t="s">
        <v>396</v>
      </c>
      <c r="C92" s="3"/>
      <c r="D92" s="26" t="s">
        <v>131</v>
      </c>
      <c r="E92" s="27">
        <f>AVERAGE(E93)</f>
        <v>1.0524</v>
      </c>
      <c r="F92" s="103">
        <f>F93</f>
        <v>3987378.77</v>
      </c>
      <c r="G92" s="5">
        <f t="shared" ref="G92:AG92" si="32">G93</f>
        <v>0</v>
      </c>
      <c r="H92" s="5">
        <f t="shared" si="32"/>
        <v>0</v>
      </c>
      <c r="I92" s="5">
        <f t="shared" si="32"/>
        <v>0</v>
      </c>
      <c r="J92" s="5">
        <f t="shared" si="32"/>
        <v>0</v>
      </c>
      <c r="K92" s="5">
        <f t="shared" si="32"/>
        <v>0</v>
      </c>
      <c r="L92" s="5">
        <f t="shared" si="32"/>
        <v>0</v>
      </c>
      <c r="M92" s="31">
        <f t="shared" si="32"/>
        <v>0</v>
      </c>
      <c r="N92" s="5">
        <f t="shared" si="32"/>
        <v>0</v>
      </c>
      <c r="O92" s="5">
        <f t="shared" si="32"/>
        <v>633</v>
      </c>
      <c r="P92" s="5">
        <f t="shared" si="32"/>
        <v>3961825</v>
      </c>
      <c r="Q92" s="5">
        <f t="shared" si="32"/>
        <v>0</v>
      </c>
      <c r="R92" s="5">
        <f t="shared" si="32"/>
        <v>0</v>
      </c>
      <c r="S92" s="5">
        <f t="shared" si="32"/>
        <v>0</v>
      </c>
      <c r="T92" s="5">
        <f t="shared" si="32"/>
        <v>0</v>
      </c>
      <c r="U92" s="5">
        <f t="shared" si="32"/>
        <v>0</v>
      </c>
      <c r="V92" s="5">
        <f t="shared" si="32"/>
        <v>0</v>
      </c>
      <c r="W92" s="5">
        <f t="shared" si="32"/>
        <v>0</v>
      </c>
      <c r="X92" s="5">
        <f t="shared" si="32"/>
        <v>0</v>
      </c>
      <c r="Y92" s="5">
        <f t="shared" si="32"/>
        <v>0</v>
      </c>
      <c r="Z92" s="5">
        <f t="shared" si="32"/>
        <v>0</v>
      </c>
      <c r="AA92" s="5">
        <f t="shared" si="32"/>
        <v>0</v>
      </c>
      <c r="AB92" s="5">
        <f t="shared" si="32"/>
        <v>0</v>
      </c>
      <c r="AC92" s="5">
        <f t="shared" si="32"/>
        <v>0</v>
      </c>
      <c r="AD92" s="5">
        <f t="shared" si="32"/>
        <v>0</v>
      </c>
      <c r="AE92" s="25">
        <f t="shared" si="32"/>
        <v>25553.77</v>
      </c>
      <c r="AF92" s="25">
        <f t="shared" si="32"/>
        <v>0</v>
      </c>
      <c r="AG92" s="5">
        <f t="shared" si="32"/>
        <v>0</v>
      </c>
      <c r="AH92" s="7" t="s">
        <v>131</v>
      </c>
      <c r="AI92" s="7" t="s">
        <v>131</v>
      </c>
      <c r="AJ92" s="7" t="s">
        <v>131</v>
      </c>
    </row>
    <row r="93" spans="1:36" s="2" customFormat="1" ht="61.5" x14ac:dyDescent="0.85">
      <c r="A93" s="2">
        <v>1</v>
      </c>
      <c r="B93" s="24">
        <f>SUBTOTAL(103,$A$84:A93)</f>
        <v>6</v>
      </c>
      <c r="C93" s="3" t="s">
        <v>395</v>
      </c>
      <c r="D93" s="26" t="s">
        <v>201</v>
      </c>
      <c r="E93" s="27">
        <v>1.0524</v>
      </c>
      <c r="F93" s="5">
        <f>G93+H93+I93+J93+K93+L93+N93+P93+R93+T93+V93+W93+X93+Y93+Z93+AA93+AB93+AC93+AD93+AE93+AF93+AG93</f>
        <v>3987378.77</v>
      </c>
      <c r="G93" s="5">
        <v>0</v>
      </c>
      <c r="H93" s="5">
        <v>0</v>
      </c>
      <c r="I93" s="5">
        <v>0</v>
      </c>
      <c r="J93" s="5">
        <v>0</v>
      </c>
      <c r="K93" s="5">
        <v>0</v>
      </c>
      <c r="L93" s="5">
        <v>0</v>
      </c>
      <c r="M93" s="31">
        <v>0</v>
      </c>
      <c r="N93" s="5">
        <v>0</v>
      </c>
      <c r="O93" s="5">
        <v>633</v>
      </c>
      <c r="P93" s="5">
        <v>3961825</v>
      </c>
      <c r="Q93" s="5">
        <v>0</v>
      </c>
      <c r="R93" s="5">
        <v>0</v>
      </c>
      <c r="S93" s="5">
        <v>0</v>
      </c>
      <c r="T93" s="5">
        <v>0</v>
      </c>
      <c r="U93" s="5">
        <v>0</v>
      </c>
      <c r="V93" s="5">
        <v>0</v>
      </c>
      <c r="W93" s="5">
        <v>0</v>
      </c>
      <c r="X93" s="5">
        <v>0</v>
      </c>
      <c r="Y93" s="5">
        <v>0</v>
      </c>
      <c r="Z93" s="5">
        <v>0</v>
      </c>
      <c r="AA93" s="5">
        <v>0</v>
      </c>
      <c r="AB93" s="5">
        <v>0</v>
      </c>
      <c r="AC93" s="5">
        <v>0</v>
      </c>
      <c r="AD93" s="5">
        <v>0</v>
      </c>
      <c r="AE93" s="25">
        <v>25553.77</v>
      </c>
      <c r="AF93" s="25">
        <v>0</v>
      </c>
      <c r="AG93" s="5">
        <v>0</v>
      </c>
      <c r="AH93" s="7" t="s">
        <v>51</v>
      </c>
      <c r="AI93" s="7">
        <v>2022</v>
      </c>
      <c r="AJ93" s="7">
        <v>2022</v>
      </c>
    </row>
    <row r="94" spans="1:36" ht="61.5" x14ac:dyDescent="0.25">
      <c r="B94" s="111" t="s">
        <v>258</v>
      </c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  <c r="AI94" s="111"/>
      <c r="AJ94" s="111"/>
    </row>
    <row r="95" spans="1:36" ht="61.5" x14ac:dyDescent="0.85">
      <c r="B95" s="109" t="s">
        <v>210</v>
      </c>
      <c r="C95" s="110"/>
      <c r="D95" s="68" t="s">
        <v>131</v>
      </c>
      <c r="E95" s="27">
        <v>0.89549999999999996</v>
      </c>
      <c r="F95" s="103">
        <f>F96+F106+F110+F127+F135+F140+F169+F186+F193+F196+F199+F201+F206+F209+F212+F215+F219+F221+F223+F225+F230+F232+F234+F236+F238+F240+F242+F245+F247+F253+F249+F251+F104+F255</f>
        <v>94319729.120000005</v>
      </c>
      <c r="G95" s="5">
        <f t="shared" ref="G95:AG95" si="33">G96+G106+G110+G127+G135+G140+G169+G186+G193+G196+G199+G201+G206+G209+G212+G215+G219+G221+G223+G225+G230+G232+G234+G236+G238+G240+G242+G245+G247+G253+G249+G251+G104+G255</f>
        <v>0</v>
      </c>
      <c r="H95" s="5">
        <f t="shared" si="33"/>
        <v>0</v>
      </c>
      <c r="I95" s="5">
        <f t="shared" si="33"/>
        <v>204413.62</v>
      </c>
      <c r="J95" s="5">
        <f t="shared" si="33"/>
        <v>0</v>
      </c>
      <c r="K95" s="5">
        <f t="shared" si="33"/>
        <v>44750</v>
      </c>
      <c r="L95" s="5">
        <f t="shared" si="33"/>
        <v>0</v>
      </c>
      <c r="M95" s="6">
        <f t="shared" si="33"/>
        <v>0</v>
      </c>
      <c r="N95" s="5">
        <f t="shared" si="33"/>
        <v>0</v>
      </c>
      <c r="O95" s="5">
        <f t="shared" si="33"/>
        <v>94701.090000000011</v>
      </c>
      <c r="P95" s="5">
        <f t="shared" si="33"/>
        <v>88028046.240000024</v>
      </c>
      <c r="Q95" s="5">
        <f t="shared" si="33"/>
        <v>0</v>
      </c>
      <c r="R95" s="5">
        <f t="shared" si="33"/>
        <v>0</v>
      </c>
      <c r="S95" s="5">
        <f t="shared" si="33"/>
        <v>7478.24</v>
      </c>
      <c r="T95" s="5">
        <f t="shared" si="33"/>
        <v>4001888.81</v>
      </c>
      <c r="U95" s="5">
        <f t="shared" si="33"/>
        <v>143.80000000000001</v>
      </c>
      <c r="V95" s="5">
        <f t="shared" si="33"/>
        <v>109992</v>
      </c>
      <c r="W95" s="5">
        <f t="shared" si="33"/>
        <v>0</v>
      </c>
      <c r="X95" s="5">
        <f t="shared" si="33"/>
        <v>426031.78</v>
      </c>
      <c r="Y95" s="5">
        <f t="shared" si="33"/>
        <v>0</v>
      </c>
      <c r="Z95" s="5">
        <f t="shared" si="33"/>
        <v>0</v>
      </c>
      <c r="AA95" s="5">
        <f t="shared" si="33"/>
        <v>0</v>
      </c>
      <c r="AB95" s="5">
        <f t="shared" si="33"/>
        <v>0</v>
      </c>
      <c r="AC95" s="5">
        <f t="shared" si="33"/>
        <v>0</v>
      </c>
      <c r="AD95" s="5">
        <f t="shared" si="33"/>
        <v>0</v>
      </c>
      <c r="AE95" s="5">
        <f t="shared" si="33"/>
        <v>1285023.9300000002</v>
      </c>
      <c r="AF95" s="5">
        <f t="shared" si="33"/>
        <v>219582.74</v>
      </c>
      <c r="AG95" s="5">
        <f t="shared" si="33"/>
        <v>0</v>
      </c>
      <c r="AH95" s="45" t="s">
        <v>131</v>
      </c>
      <c r="AI95" s="45" t="s">
        <v>131</v>
      </c>
      <c r="AJ95" s="45" t="s">
        <v>131</v>
      </c>
    </row>
    <row r="96" spans="1:36" ht="62.25" x14ac:dyDescent="0.9">
      <c r="B96" s="69" t="s">
        <v>99</v>
      </c>
      <c r="C96" s="70"/>
      <c r="D96" s="48" t="s">
        <v>131</v>
      </c>
      <c r="E96" s="27">
        <f>AVERAGE(E97:E102)</f>
        <v>0.82381693240432963</v>
      </c>
      <c r="F96" s="103">
        <f>SUM(F97:F103)</f>
        <v>6765778.3600000003</v>
      </c>
      <c r="G96" s="5">
        <f t="shared" ref="G96:AG96" si="34">SUM(G97:G103)</f>
        <v>0</v>
      </c>
      <c r="H96" s="5">
        <f t="shared" si="34"/>
        <v>0</v>
      </c>
      <c r="I96" s="5">
        <f t="shared" si="34"/>
        <v>0</v>
      </c>
      <c r="J96" s="5">
        <f t="shared" si="34"/>
        <v>0</v>
      </c>
      <c r="K96" s="5">
        <f t="shared" si="34"/>
        <v>0</v>
      </c>
      <c r="L96" s="5">
        <f t="shared" si="34"/>
        <v>0</v>
      </c>
      <c r="M96" s="6">
        <f t="shared" si="34"/>
        <v>0</v>
      </c>
      <c r="N96" s="5">
        <f t="shared" si="34"/>
        <v>0</v>
      </c>
      <c r="O96" s="5">
        <f t="shared" si="34"/>
        <v>6737.3</v>
      </c>
      <c r="P96" s="5">
        <f t="shared" si="34"/>
        <v>6328329.1899999995</v>
      </c>
      <c r="Q96" s="5">
        <f t="shared" si="34"/>
        <v>0</v>
      </c>
      <c r="R96" s="5">
        <f t="shared" si="34"/>
        <v>0</v>
      </c>
      <c r="S96" s="5">
        <f t="shared" si="34"/>
        <v>0</v>
      </c>
      <c r="T96" s="5">
        <f t="shared" si="34"/>
        <v>0</v>
      </c>
      <c r="U96" s="5">
        <f t="shared" si="34"/>
        <v>0</v>
      </c>
      <c r="V96" s="5">
        <f t="shared" si="34"/>
        <v>0</v>
      </c>
      <c r="W96" s="5">
        <f t="shared" si="34"/>
        <v>0</v>
      </c>
      <c r="X96" s="5">
        <f t="shared" si="34"/>
        <v>356033.78</v>
      </c>
      <c r="Y96" s="5">
        <f t="shared" si="34"/>
        <v>0</v>
      </c>
      <c r="Z96" s="5">
        <f t="shared" si="34"/>
        <v>0</v>
      </c>
      <c r="AA96" s="5">
        <f t="shared" si="34"/>
        <v>0</v>
      </c>
      <c r="AB96" s="5">
        <f t="shared" si="34"/>
        <v>0</v>
      </c>
      <c r="AC96" s="5">
        <f t="shared" si="34"/>
        <v>0</v>
      </c>
      <c r="AD96" s="5">
        <f t="shared" si="34"/>
        <v>0</v>
      </c>
      <c r="AE96" s="5">
        <f t="shared" si="34"/>
        <v>81415.390000000014</v>
      </c>
      <c r="AF96" s="5">
        <f t="shared" si="34"/>
        <v>0</v>
      </c>
      <c r="AG96" s="5">
        <f t="shared" si="34"/>
        <v>0</v>
      </c>
      <c r="AH96" s="45" t="s">
        <v>131</v>
      </c>
      <c r="AI96" s="45" t="s">
        <v>131</v>
      </c>
      <c r="AJ96" s="45" t="s">
        <v>131</v>
      </c>
    </row>
    <row r="97" spans="1:40" ht="62.25" x14ac:dyDescent="0.9">
      <c r="A97" s="1">
        <v>1</v>
      </c>
      <c r="B97" s="24">
        <f>SUBTOTAL(103,$A$97:A97)</f>
        <v>1</v>
      </c>
      <c r="C97" s="71" t="s">
        <v>85</v>
      </c>
      <c r="D97" s="28" t="s">
        <v>400</v>
      </c>
      <c r="E97" s="27">
        <v>0.68103653271030484</v>
      </c>
      <c r="F97" s="5">
        <f t="shared" ref="F97:F194" si="35">G97+H97+I97+J97+K97+L97+N97+P97+R97+T97+V97+W97+X97+Y97+Z97+AA97+AB97+AC97+AD97+AE97+AF97+AG97</f>
        <v>546562.15</v>
      </c>
      <c r="G97" s="5">
        <v>0</v>
      </c>
      <c r="H97" s="5">
        <v>0</v>
      </c>
      <c r="I97" s="5">
        <v>0</v>
      </c>
      <c r="J97" s="5">
        <v>0</v>
      </c>
      <c r="K97" s="5">
        <v>0</v>
      </c>
      <c r="L97" s="5">
        <v>0</v>
      </c>
      <c r="M97" s="6">
        <v>0</v>
      </c>
      <c r="N97" s="5">
        <v>0</v>
      </c>
      <c r="O97" s="5">
        <v>851.8</v>
      </c>
      <c r="P97" s="5">
        <v>538524.67000000004</v>
      </c>
      <c r="Q97" s="5">
        <v>0</v>
      </c>
      <c r="R97" s="5">
        <v>0</v>
      </c>
      <c r="S97" s="5">
        <v>0</v>
      </c>
      <c r="T97" s="46">
        <v>0</v>
      </c>
      <c r="U97" s="5">
        <v>0</v>
      </c>
      <c r="V97" s="5">
        <v>0</v>
      </c>
      <c r="W97" s="5">
        <v>0</v>
      </c>
      <c r="X97" s="5">
        <v>0</v>
      </c>
      <c r="Y97" s="5">
        <v>0</v>
      </c>
      <c r="Z97" s="5">
        <v>0</v>
      </c>
      <c r="AA97" s="5">
        <v>0</v>
      </c>
      <c r="AB97" s="5">
        <v>0</v>
      </c>
      <c r="AC97" s="5">
        <v>0</v>
      </c>
      <c r="AD97" s="5">
        <v>0</v>
      </c>
      <c r="AE97" s="5">
        <v>8037.48</v>
      </c>
      <c r="AF97" s="5">
        <v>0</v>
      </c>
      <c r="AG97" s="5">
        <v>0</v>
      </c>
      <c r="AH97" s="45" t="s">
        <v>51</v>
      </c>
      <c r="AI97" s="45">
        <v>2020</v>
      </c>
      <c r="AJ97" s="45">
        <v>2020</v>
      </c>
      <c r="AK97" s="22"/>
      <c r="AL97" s="22"/>
      <c r="AM97" s="22"/>
      <c r="AN97" s="22"/>
    </row>
    <row r="98" spans="1:40" ht="62.25" x14ac:dyDescent="0.9">
      <c r="A98" s="1">
        <v>1</v>
      </c>
      <c r="B98" s="24">
        <f>SUBTOTAL(103,$A$97:A98)</f>
        <v>2</v>
      </c>
      <c r="C98" s="71" t="s">
        <v>262</v>
      </c>
      <c r="D98" s="28" t="s">
        <v>400</v>
      </c>
      <c r="E98" s="27">
        <v>0.76770000000000005</v>
      </c>
      <c r="F98" s="5">
        <f t="shared" si="35"/>
        <v>1483435.1600000001</v>
      </c>
      <c r="G98" s="5">
        <v>0</v>
      </c>
      <c r="H98" s="5">
        <v>0</v>
      </c>
      <c r="I98" s="5">
        <v>0</v>
      </c>
      <c r="J98" s="5">
        <v>0</v>
      </c>
      <c r="K98" s="5">
        <v>0</v>
      </c>
      <c r="L98" s="5">
        <v>0</v>
      </c>
      <c r="M98" s="6">
        <v>0</v>
      </c>
      <c r="N98" s="5">
        <v>0</v>
      </c>
      <c r="O98" s="5">
        <v>901.5</v>
      </c>
      <c r="P98" s="5">
        <f>484024.21+992186.89</f>
        <v>1476211.1</v>
      </c>
      <c r="Q98" s="5">
        <v>0</v>
      </c>
      <c r="R98" s="5">
        <v>0</v>
      </c>
      <c r="S98" s="5">
        <v>0</v>
      </c>
      <c r="T98" s="5">
        <v>0</v>
      </c>
      <c r="U98" s="5">
        <v>0</v>
      </c>
      <c r="V98" s="5">
        <v>0</v>
      </c>
      <c r="W98" s="5">
        <v>0</v>
      </c>
      <c r="X98" s="5">
        <v>0</v>
      </c>
      <c r="Y98" s="5">
        <v>0</v>
      </c>
      <c r="Z98" s="5">
        <v>0</v>
      </c>
      <c r="AA98" s="5">
        <v>0</v>
      </c>
      <c r="AB98" s="5">
        <v>0</v>
      </c>
      <c r="AC98" s="5">
        <v>0</v>
      </c>
      <c r="AD98" s="5">
        <v>0</v>
      </c>
      <c r="AE98" s="5">
        <v>7224.06</v>
      </c>
      <c r="AF98" s="5">
        <v>0</v>
      </c>
      <c r="AG98" s="5">
        <v>0</v>
      </c>
      <c r="AH98" s="45" t="s">
        <v>51</v>
      </c>
      <c r="AI98" s="45">
        <v>2020</v>
      </c>
      <c r="AJ98" s="45">
        <v>2020</v>
      </c>
      <c r="AK98" s="22"/>
      <c r="AL98" s="22"/>
      <c r="AM98" s="22"/>
      <c r="AN98" s="22"/>
    </row>
    <row r="99" spans="1:40" ht="62.25" x14ac:dyDescent="0.9">
      <c r="A99" s="1">
        <v>1</v>
      </c>
      <c r="B99" s="24">
        <f>SUBTOTAL(103,$A$97:A99)</f>
        <v>3</v>
      </c>
      <c r="C99" s="71" t="s">
        <v>263</v>
      </c>
      <c r="D99" s="28" t="s">
        <v>400</v>
      </c>
      <c r="E99" s="27">
        <v>0.87790000000000001</v>
      </c>
      <c r="F99" s="5">
        <f t="shared" si="35"/>
        <v>1439722.57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6">
        <v>0</v>
      </c>
      <c r="N99" s="5">
        <v>0</v>
      </c>
      <c r="O99" s="5">
        <v>811</v>
      </c>
      <c r="P99" s="5">
        <v>1418550.7</v>
      </c>
      <c r="Q99" s="5">
        <v>0</v>
      </c>
      <c r="R99" s="5">
        <v>0</v>
      </c>
      <c r="S99" s="5">
        <v>0</v>
      </c>
      <c r="T99" s="5">
        <v>0</v>
      </c>
      <c r="U99" s="5">
        <v>0</v>
      </c>
      <c r="V99" s="5">
        <v>0</v>
      </c>
      <c r="W99" s="5">
        <v>0</v>
      </c>
      <c r="X99" s="5">
        <v>0</v>
      </c>
      <c r="Y99" s="5">
        <v>0</v>
      </c>
      <c r="Z99" s="5">
        <v>0</v>
      </c>
      <c r="AA99" s="5">
        <v>0</v>
      </c>
      <c r="AB99" s="5">
        <v>0</v>
      </c>
      <c r="AC99" s="5">
        <v>0</v>
      </c>
      <c r="AD99" s="5">
        <v>0</v>
      </c>
      <c r="AE99" s="5">
        <v>21171.87</v>
      </c>
      <c r="AF99" s="5">
        <v>0</v>
      </c>
      <c r="AG99" s="5">
        <v>0</v>
      </c>
      <c r="AH99" s="45" t="s">
        <v>51</v>
      </c>
      <c r="AI99" s="45">
        <v>2020</v>
      </c>
      <c r="AJ99" s="45">
        <v>2020</v>
      </c>
      <c r="AK99" s="22"/>
      <c r="AL99" s="22"/>
      <c r="AM99" s="22"/>
      <c r="AN99" s="22"/>
    </row>
    <row r="100" spans="1:40" ht="62.25" x14ac:dyDescent="0.9">
      <c r="A100" s="1">
        <v>1</v>
      </c>
      <c r="B100" s="24">
        <f>SUBTOTAL(103,$A$97:A100)</f>
        <v>4</v>
      </c>
      <c r="C100" s="71" t="s">
        <v>264</v>
      </c>
      <c r="D100" s="33" t="s">
        <v>400</v>
      </c>
      <c r="E100" s="27">
        <v>0.74686506171567224</v>
      </c>
      <c r="F100" s="5">
        <f t="shared" si="35"/>
        <v>361347.58</v>
      </c>
      <c r="G100" s="5">
        <v>0</v>
      </c>
      <c r="H100" s="5">
        <v>0</v>
      </c>
      <c r="I100" s="5">
        <v>0</v>
      </c>
      <c r="J100" s="5">
        <v>0</v>
      </c>
      <c r="K100" s="5">
        <v>0</v>
      </c>
      <c r="L100" s="5">
        <v>0</v>
      </c>
      <c r="M100" s="6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  <c r="T100" s="46">
        <v>0</v>
      </c>
      <c r="U100" s="5">
        <v>0</v>
      </c>
      <c r="V100" s="5">
        <v>0</v>
      </c>
      <c r="W100" s="5">
        <v>0</v>
      </c>
      <c r="X100" s="8">
        <v>356033.78</v>
      </c>
      <c r="Y100" s="5">
        <v>0</v>
      </c>
      <c r="Z100" s="5">
        <v>0</v>
      </c>
      <c r="AA100" s="5">
        <v>0</v>
      </c>
      <c r="AB100" s="5">
        <v>0</v>
      </c>
      <c r="AC100" s="5">
        <v>0</v>
      </c>
      <c r="AD100" s="5">
        <v>0</v>
      </c>
      <c r="AE100" s="5">
        <v>5313.8</v>
      </c>
      <c r="AF100" s="5">
        <v>0</v>
      </c>
      <c r="AG100" s="5">
        <v>0</v>
      </c>
      <c r="AH100" s="45" t="s">
        <v>51</v>
      </c>
      <c r="AI100" s="7">
        <v>2021</v>
      </c>
      <c r="AJ100" s="7">
        <v>2021</v>
      </c>
      <c r="AK100" s="22"/>
      <c r="AL100" s="22"/>
      <c r="AM100" s="22"/>
      <c r="AN100" s="22"/>
    </row>
    <row r="101" spans="1:40" ht="62.25" x14ac:dyDescent="0.9">
      <c r="A101" s="1">
        <v>1</v>
      </c>
      <c r="B101" s="24">
        <f>SUBTOTAL(103,$A$97:A101)</f>
        <v>5</v>
      </c>
      <c r="C101" s="71" t="s">
        <v>265</v>
      </c>
      <c r="D101" s="28" t="s">
        <v>401</v>
      </c>
      <c r="E101" s="27">
        <v>0.94499999999999995</v>
      </c>
      <c r="F101" s="5">
        <f t="shared" si="35"/>
        <v>179907.52000000002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6">
        <v>0</v>
      </c>
      <c r="N101" s="5">
        <v>0</v>
      </c>
      <c r="O101" s="5">
        <v>1160</v>
      </c>
      <c r="P101" s="5">
        <v>177261.89</v>
      </c>
      <c r="Q101" s="5">
        <v>0</v>
      </c>
      <c r="R101" s="5">
        <v>0</v>
      </c>
      <c r="S101" s="5">
        <v>0</v>
      </c>
      <c r="T101" s="46">
        <v>0</v>
      </c>
      <c r="U101" s="5">
        <v>0</v>
      </c>
      <c r="V101" s="5">
        <v>0</v>
      </c>
      <c r="W101" s="5">
        <v>0</v>
      </c>
      <c r="X101" s="5">
        <v>0</v>
      </c>
      <c r="Y101" s="5">
        <v>0</v>
      </c>
      <c r="Z101" s="5">
        <v>0</v>
      </c>
      <c r="AA101" s="5">
        <v>0</v>
      </c>
      <c r="AB101" s="5">
        <v>0</v>
      </c>
      <c r="AC101" s="5">
        <v>0</v>
      </c>
      <c r="AD101" s="5">
        <v>0</v>
      </c>
      <c r="AE101" s="5">
        <v>2645.63</v>
      </c>
      <c r="AF101" s="5">
        <v>0</v>
      </c>
      <c r="AG101" s="5">
        <v>0</v>
      </c>
      <c r="AH101" s="45" t="s">
        <v>51</v>
      </c>
      <c r="AI101" s="45">
        <v>2020</v>
      </c>
      <c r="AJ101" s="45">
        <v>2020</v>
      </c>
      <c r="AK101" s="22"/>
      <c r="AL101" s="22"/>
      <c r="AM101" s="22"/>
      <c r="AN101" s="22"/>
    </row>
    <row r="102" spans="1:40" ht="62.25" x14ac:dyDescent="0.9">
      <c r="A102" s="1">
        <v>1</v>
      </c>
      <c r="B102" s="24">
        <f>SUBTOTAL(103,$A$97:A102)</f>
        <v>6</v>
      </c>
      <c r="C102" s="71" t="s">
        <v>266</v>
      </c>
      <c r="D102" s="28" t="s">
        <v>401</v>
      </c>
      <c r="E102" s="27">
        <v>0.9244</v>
      </c>
      <c r="F102" s="5">
        <f t="shared" si="35"/>
        <v>1044821.67</v>
      </c>
      <c r="G102" s="5">
        <v>0</v>
      </c>
      <c r="H102" s="5">
        <v>0</v>
      </c>
      <c r="I102" s="5">
        <v>0</v>
      </c>
      <c r="J102" s="5">
        <v>0</v>
      </c>
      <c r="K102" s="5">
        <v>0</v>
      </c>
      <c r="L102" s="5">
        <v>0</v>
      </c>
      <c r="M102" s="6">
        <v>0</v>
      </c>
      <c r="N102" s="5">
        <v>0</v>
      </c>
      <c r="O102" s="5">
        <v>1100</v>
      </c>
      <c r="P102" s="5">
        <f>80110.03+963516</f>
        <v>1043626.03</v>
      </c>
      <c r="Q102" s="5">
        <v>0</v>
      </c>
      <c r="R102" s="5">
        <v>0</v>
      </c>
      <c r="S102" s="5">
        <v>0</v>
      </c>
      <c r="T102" s="46">
        <v>0</v>
      </c>
      <c r="U102" s="5">
        <v>0</v>
      </c>
      <c r="V102" s="5">
        <v>0</v>
      </c>
      <c r="W102" s="5">
        <v>0</v>
      </c>
      <c r="X102" s="5">
        <v>0</v>
      </c>
      <c r="Y102" s="5">
        <v>0</v>
      </c>
      <c r="Z102" s="5">
        <v>0</v>
      </c>
      <c r="AA102" s="5">
        <v>0</v>
      </c>
      <c r="AB102" s="5">
        <v>0</v>
      </c>
      <c r="AC102" s="5">
        <v>0</v>
      </c>
      <c r="AD102" s="5">
        <v>0</v>
      </c>
      <c r="AE102" s="5">
        <v>1195.6400000000001</v>
      </c>
      <c r="AF102" s="5">
        <v>0</v>
      </c>
      <c r="AG102" s="5">
        <v>0</v>
      </c>
      <c r="AH102" s="45" t="s">
        <v>51</v>
      </c>
      <c r="AI102" s="7">
        <v>2022</v>
      </c>
      <c r="AJ102" s="7">
        <v>2022</v>
      </c>
      <c r="AK102" s="22"/>
      <c r="AL102" s="22"/>
      <c r="AM102" s="22"/>
      <c r="AN102" s="22"/>
    </row>
    <row r="103" spans="1:40" ht="62.25" x14ac:dyDescent="0.9">
      <c r="A103" s="1">
        <v>1</v>
      </c>
      <c r="B103" s="24">
        <f>SUBTOTAL(103,$A$97:A103)</f>
        <v>7</v>
      </c>
      <c r="C103" s="71" t="s">
        <v>236</v>
      </c>
      <c r="D103" s="33">
        <v>2020</v>
      </c>
      <c r="E103" s="27">
        <v>0.97050000000000003</v>
      </c>
      <c r="F103" s="5">
        <f t="shared" si="35"/>
        <v>1709981.71</v>
      </c>
      <c r="G103" s="5">
        <v>0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6">
        <v>0</v>
      </c>
      <c r="N103" s="5">
        <v>0</v>
      </c>
      <c r="O103" s="5">
        <v>1913</v>
      </c>
      <c r="P103" s="5">
        <v>1674154.8</v>
      </c>
      <c r="Q103" s="5">
        <v>0</v>
      </c>
      <c r="R103" s="5">
        <v>0</v>
      </c>
      <c r="S103" s="5">
        <v>0</v>
      </c>
      <c r="T103" s="46">
        <v>0</v>
      </c>
      <c r="U103" s="5">
        <v>0</v>
      </c>
      <c r="V103" s="5">
        <v>0</v>
      </c>
      <c r="W103" s="5">
        <v>0</v>
      </c>
      <c r="X103" s="5">
        <v>0</v>
      </c>
      <c r="Y103" s="5">
        <v>0</v>
      </c>
      <c r="Z103" s="5">
        <v>0</v>
      </c>
      <c r="AA103" s="5">
        <v>0</v>
      </c>
      <c r="AB103" s="5">
        <v>0</v>
      </c>
      <c r="AC103" s="5">
        <v>0</v>
      </c>
      <c r="AD103" s="5">
        <v>0</v>
      </c>
      <c r="AE103" s="5">
        <f>ROUND(P103*2.14%,2)</f>
        <v>35826.910000000003</v>
      </c>
      <c r="AF103" s="5">
        <v>0</v>
      </c>
      <c r="AG103" s="5">
        <v>0</v>
      </c>
      <c r="AH103" s="45" t="s">
        <v>51</v>
      </c>
      <c r="AI103" s="7">
        <v>2022</v>
      </c>
      <c r="AJ103" s="7">
        <v>2022</v>
      </c>
      <c r="AK103" s="22"/>
      <c r="AL103" s="22"/>
      <c r="AM103" s="22"/>
      <c r="AN103" s="22"/>
    </row>
    <row r="104" spans="1:40" ht="62.25" x14ac:dyDescent="0.9">
      <c r="B104" s="69" t="s">
        <v>100</v>
      </c>
      <c r="C104" s="70"/>
      <c r="D104" s="48" t="s">
        <v>131</v>
      </c>
      <c r="E104" s="27">
        <f t="shared" ref="E104:N104" si="36">E105</f>
        <v>0.88649999999999995</v>
      </c>
      <c r="F104" s="103">
        <f t="shared" si="36"/>
        <v>418959.01</v>
      </c>
      <c r="G104" s="5">
        <f t="shared" si="36"/>
        <v>0</v>
      </c>
      <c r="H104" s="5">
        <f t="shared" si="36"/>
        <v>0</v>
      </c>
      <c r="I104" s="5">
        <f t="shared" si="36"/>
        <v>0</v>
      </c>
      <c r="J104" s="5">
        <f t="shared" si="36"/>
        <v>0</v>
      </c>
      <c r="K104" s="5">
        <f t="shared" si="36"/>
        <v>0</v>
      </c>
      <c r="L104" s="5">
        <f t="shared" si="36"/>
        <v>0</v>
      </c>
      <c r="M104" s="6">
        <f t="shared" si="36"/>
        <v>0</v>
      </c>
      <c r="N104" s="5">
        <f t="shared" si="36"/>
        <v>0</v>
      </c>
      <c r="O104" s="5">
        <f>O105</f>
        <v>819.7</v>
      </c>
      <c r="P104" s="5">
        <f t="shared" ref="P104:AG104" si="37">P105</f>
        <v>412767.5</v>
      </c>
      <c r="Q104" s="5">
        <f t="shared" si="37"/>
        <v>0</v>
      </c>
      <c r="R104" s="5">
        <f t="shared" si="37"/>
        <v>0</v>
      </c>
      <c r="S104" s="5">
        <f t="shared" si="37"/>
        <v>0</v>
      </c>
      <c r="T104" s="5">
        <f t="shared" si="37"/>
        <v>0</v>
      </c>
      <c r="U104" s="5">
        <f t="shared" si="37"/>
        <v>0</v>
      </c>
      <c r="V104" s="5">
        <f t="shared" si="37"/>
        <v>0</v>
      </c>
      <c r="W104" s="5">
        <f t="shared" si="37"/>
        <v>0</v>
      </c>
      <c r="X104" s="5">
        <f t="shared" si="37"/>
        <v>0</v>
      </c>
      <c r="Y104" s="5">
        <f t="shared" si="37"/>
        <v>0</v>
      </c>
      <c r="Z104" s="5">
        <f t="shared" si="37"/>
        <v>0</v>
      </c>
      <c r="AA104" s="5">
        <f t="shared" si="37"/>
        <v>0</v>
      </c>
      <c r="AB104" s="5">
        <f t="shared" si="37"/>
        <v>0</v>
      </c>
      <c r="AC104" s="5">
        <f t="shared" si="37"/>
        <v>0</v>
      </c>
      <c r="AD104" s="5">
        <f t="shared" si="37"/>
        <v>0</v>
      </c>
      <c r="AE104" s="5">
        <f t="shared" si="37"/>
        <v>6191.51</v>
      </c>
      <c r="AF104" s="5">
        <f t="shared" si="37"/>
        <v>0</v>
      </c>
      <c r="AG104" s="5">
        <f t="shared" si="37"/>
        <v>0</v>
      </c>
      <c r="AH104" s="45" t="s">
        <v>131</v>
      </c>
      <c r="AI104" s="45" t="s">
        <v>131</v>
      </c>
      <c r="AJ104" s="45" t="s">
        <v>131</v>
      </c>
    </row>
    <row r="105" spans="1:40" ht="62.25" x14ac:dyDescent="0.9">
      <c r="A105" s="1">
        <v>1</v>
      </c>
      <c r="B105" s="24">
        <f>SUBTOTAL(103,$A$97:A105)</f>
        <v>8</v>
      </c>
      <c r="C105" s="71" t="s">
        <v>424</v>
      </c>
      <c r="D105" s="28">
        <v>2016</v>
      </c>
      <c r="E105" s="27">
        <v>0.88649999999999995</v>
      </c>
      <c r="F105" s="5">
        <f>G105+H105+I105+J105+K105+L105+N105+P105+R105+T105+V105+W105+X105+Y105+Z105+AA105+AB105+AC105+AD105+AE105+AF105+AG105</f>
        <v>418959.01</v>
      </c>
      <c r="G105" s="5">
        <v>0</v>
      </c>
      <c r="H105" s="5">
        <v>0</v>
      </c>
      <c r="I105" s="5">
        <v>0</v>
      </c>
      <c r="J105" s="5">
        <v>0</v>
      </c>
      <c r="K105" s="5">
        <v>0</v>
      </c>
      <c r="L105" s="5">
        <v>0</v>
      </c>
      <c r="M105" s="6">
        <v>0</v>
      </c>
      <c r="N105" s="5">
        <v>0</v>
      </c>
      <c r="O105" s="5">
        <v>819.7</v>
      </c>
      <c r="P105" s="5">
        <v>412767.5</v>
      </c>
      <c r="Q105" s="5">
        <v>0</v>
      </c>
      <c r="R105" s="5">
        <v>0</v>
      </c>
      <c r="S105" s="5">
        <v>0</v>
      </c>
      <c r="T105" s="46">
        <v>0</v>
      </c>
      <c r="U105" s="5">
        <v>0</v>
      </c>
      <c r="V105" s="5">
        <v>0</v>
      </c>
      <c r="W105" s="5">
        <v>0</v>
      </c>
      <c r="X105" s="5">
        <v>0</v>
      </c>
      <c r="Y105" s="5">
        <v>0</v>
      </c>
      <c r="Z105" s="5">
        <v>0</v>
      </c>
      <c r="AA105" s="5">
        <v>0</v>
      </c>
      <c r="AB105" s="5">
        <v>0</v>
      </c>
      <c r="AC105" s="5">
        <v>0</v>
      </c>
      <c r="AD105" s="5">
        <v>0</v>
      </c>
      <c r="AE105" s="5">
        <f>ROUND(P105*1.5%,2)</f>
        <v>6191.51</v>
      </c>
      <c r="AF105" s="5">
        <v>0</v>
      </c>
      <c r="AG105" s="5">
        <v>0</v>
      </c>
      <c r="AH105" s="45" t="s">
        <v>51</v>
      </c>
      <c r="AI105" s="7">
        <v>2022</v>
      </c>
      <c r="AJ105" s="7">
        <v>2022</v>
      </c>
      <c r="AK105" s="22"/>
      <c r="AL105" s="22"/>
      <c r="AM105" s="22"/>
      <c r="AN105" s="22"/>
    </row>
    <row r="106" spans="1:40" ht="62.25" x14ac:dyDescent="0.9">
      <c r="B106" s="69" t="s">
        <v>102</v>
      </c>
      <c r="C106" s="70"/>
      <c r="D106" s="48" t="s">
        <v>131</v>
      </c>
      <c r="E106" s="27">
        <f>AVERAGE(E107:E109)</f>
        <v>0.94748668819388027</v>
      </c>
      <c r="F106" s="103">
        <f>F107+F108+F109</f>
        <v>35763.019999999997</v>
      </c>
      <c r="G106" s="5">
        <f t="shared" ref="G106:AG106" si="38">G107+G108+G109</f>
        <v>0</v>
      </c>
      <c r="H106" s="5">
        <f t="shared" si="38"/>
        <v>0</v>
      </c>
      <c r="I106" s="5">
        <f t="shared" si="38"/>
        <v>0</v>
      </c>
      <c r="J106" s="5">
        <f t="shared" si="38"/>
        <v>0</v>
      </c>
      <c r="K106" s="5">
        <f t="shared" si="38"/>
        <v>0</v>
      </c>
      <c r="L106" s="5">
        <f t="shared" si="38"/>
        <v>0</v>
      </c>
      <c r="M106" s="6">
        <f t="shared" si="38"/>
        <v>0</v>
      </c>
      <c r="N106" s="5">
        <f t="shared" si="38"/>
        <v>0</v>
      </c>
      <c r="O106" s="5">
        <f t="shared" si="38"/>
        <v>2012</v>
      </c>
      <c r="P106" s="5">
        <f t="shared" si="38"/>
        <v>35329.020000000004</v>
      </c>
      <c r="Q106" s="5">
        <f t="shared" si="38"/>
        <v>0</v>
      </c>
      <c r="R106" s="5">
        <f t="shared" si="38"/>
        <v>0</v>
      </c>
      <c r="S106" s="5">
        <f t="shared" si="38"/>
        <v>0</v>
      </c>
      <c r="T106" s="5">
        <f t="shared" si="38"/>
        <v>0</v>
      </c>
      <c r="U106" s="5">
        <f t="shared" si="38"/>
        <v>0</v>
      </c>
      <c r="V106" s="5">
        <f t="shared" si="38"/>
        <v>0</v>
      </c>
      <c r="W106" s="5">
        <f t="shared" si="38"/>
        <v>0</v>
      </c>
      <c r="X106" s="5">
        <f t="shared" si="38"/>
        <v>0</v>
      </c>
      <c r="Y106" s="5">
        <f t="shared" si="38"/>
        <v>0</v>
      </c>
      <c r="Z106" s="5">
        <f t="shared" si="38"/>
        <v>0</v>
      </c>
      <c r="AA106" s="5">
        <f t="shared" si="38"/>
        <v>0</v>
      </c>
      <c r="AB106" s="5">
        <f t="shared" si="38"/>
        <v>0</v>
      </c>
      <c r="AC106" s="5">
        <f t="shared" si="38"/>
        <v>0</v>
      </c>
      <c r="AD106" s="5">
        <f t="shared" si="38"/>
        <v>0</v>
      </c>
      <c r="AE106" s="5">
        <f t="shared" si="38"/>
        <v>434</v>
      </c>
      <c r="AF106" s="5">
        <f t="shared" si="38"/>
        <v>0</v>
      </c>
      <c r="AG106" s="5">
        <f t="shared" si="38"/>
        <v>0</v>
      </c>
      <c r="AH106" s="45" t="s">
        <v>131</v>
      </c>
      <c r="AI106" s="45" t="s">
        <v>131</v>
      </c>
      <c r="AJ106" s="45" t="s">
        <v>131</v>
      </c>
      <c r="AK106" s="22"/>
      <c r="AL106" s="22"/>
      <c r="AM106" s="22"/>
      <c r="AN106" s="22"/>
    </row>
    <row r="107" spans="1:40" ht="62.25" x14ac:dyDescent="0.9">
      <c r="A107" s="1">
        <v>1</v>
      </c>
      <c r="B107" s="24">
        <f>SUBTOTAL(103,$A$97:A107)</f>
        <v>9</v>
      </c>
      <c r="C107" s="71" t="s">
        <v>267</v>
      </c>
      <c r="D107" s="28" t="s">
        <v>401</v>
      </c>
      <c r="E107" s="27">
        <v>0.95197013899993665</v>
      </c>
      <c r="F107" s="5">
        <f t="shared" si="35"/>
        <v>11221.62</v>
      </c>
      <c r="G107" s="5">
        <v>0</v>
      </c>
      <c r="H107" s="5">
        <v>0</v>
      </c>
      <c r="I107" s="5">
        <v>0</v>
      </c>
      <c r="J107" s="5">
        <v>0</v>
      </c>
      <c r="K107" s="5">
        <v>0</v>
      </c>
      <c r="L107" s="5">
        <v>0</v>
      </c>
      <c r="M107" s="6">
        <v>0</v>
      </c>
      <c r="N107" s="5">
        <v>0</v>
      </c>
      <c r="O107" s="5">
        <v>924</v>
      </c>
      <c r="P107" s="5">
        <v>11055.78</v>
      </c>
      <c r="Q107" s="5">
        <v>0</v>
      </c>
      <c r="R107" s="5">
        <v>0</v>
      </c>
      <c r="S107" s="5">
        <v>0</v>
      </c>
      <c r="T107" s="46">
        <v>0</v>
      </c>
      <c r="U107" s="5">
        <v>0</v>
      </c>
      <c r="V107" s="5">
        <v>0</v>
      </c>
      <c r="W107" s="5">
        <v>0</v>
      </c>
      <c r="X107" s="5">
        <v>0</v>
      </c>
      <c r="Y107" s="5">
        <v>0</v>
      </c>
      <c r="Z107" s="5">
        <v>0</v>
      </c>
      <c r="AA107" s="5">
        <v>0</v>
      </c>
      <c r="AB107" s="5">
        <v>0</v>
      </c>
      <c r="AC107" s="5">
        <v>0</v>
      </c>
      <c r="AD107" s="5">
        <v>0</v>
      </c>
      <c r="AE107" s="5">
        <f>ROUND(P107*1.5%,2)</f>
        <v>165.84</v>
      </c>
      <c r="AF107" s="5">
        <v>0</v>
      </c>
      <c r="AG107" s="5">
        <v>0</v>
      </c>
      <c r="AH107" s="45" t="s">
        <v>51</v>
      </c>
      <c r="AI107" s="45">
        <v>2020</v>
      </c>
      <c r="AJ107" s="45">
        <v>2020</v>
      </c>
      <c r="AK107" s="22"/>
      <c r="AL107" s="22"/>
      <c r="AM107" s="22"/>
      <c r="AN107" s="22"/>
    </row>
    <row r="108" spans="1:40" ht="62.25" x14ac:dyDescent="0.9">
      <c r="A108" s="1">
        <v>1</v>
      </c>
      <c r="B108" s="24">
        <f>SUBTOTAL(103,$A$97:A108)</f>
        <v>10</v>
      </c>
      <c r="C108" s="71" t="s">
        <v>268</v>
      </c>
      <c r="D108" s="28" t="s">
        <v>401</v>
      </c>
      <c r="E108" s="27">
        <v>0.89759999999999995</v>
      </c>
      <c r="F108" s="5">
        <f t="shared" si="35"/>
        <v>19576.66</v>
      </c>
      <c r="G108" s="5">
        <v>0</v>
      </c>
      <c r="H108" s="5">
        <v>0</v>
      </c>
      <c r="I108" s="5">
        <v>0</v>
      </c>
      <c r="J108" s="5">
        <v>0</v>
      </c>
      <c r="K108" s="5">
        <v>0</v>
      </c>
      <c r="L108" s="5">
        <v>0</v>
      </c>
      <c r="M108" s="6">
        <v>0</v>
      </c>
      <c r="N108" s="5">
        <v>0</v>
      </c>
      <c r="O108" s="5">
        <v>746</v>
      </c>
      <c r="P108" s="5">
        <v>19381.87</v>
      </c>
      <c r="Q108" s="5">
        <v>0</v>
      </c>
      <c r="R108" s="5">
        <v>0</v>
      </c>
      <c r="S108" s="5">
        <v>0</v>
      </c>
      <c r="T108" s="46">
        <v>0</v>
      </c>
      <c r="U108" s="5">
        <v>0</v>
      </c>
      <c r="V108" s="5">
        <v>0</v>
      </c>
      <c r="W108" s="5">
        <v>0</v>
      </c>
      <c r="X108" s="5">
        <v>0</v>
      </c>
      <c r="Y108" s="5">
        <v>0</v>
      </c>
      <c r="Z108" s="5">
        <v>0</v>
      </c>
      <c r="AA108" s="5">
        <v>0</v>
      </c>
      <c r="AB108" s="5">
        <v>0</v>
      </c>
      <c r="AC108" s="5">
        <v>0</v>
      </c>
      <c r="AD108" s="5">
        <v>0</v>
      </c>
      <c r="AE108" s="5">
        <v>194.79</v>
      </c>
      <c r="AF108" s="5">
        <v>0</v>
      </c>
      <c r="AG108" s="5">
        <v>0</v>
      </c>
      <c r="AH108" s="45" t="s">
        <v>51</v>
      </c>
      <c r="AI108" s="45">
        <v>2020</v>
      </c>
      <c r="AJ108" s="45">
        <v>2020</v>
      </c>
      <c r="AK108" s="22"/>
      <c r="AL108" s="22"/>
      <c r="AM108" s="22"/>
      <c r="AN108" s="22"/>
    </row>
    <row r="109" spans="1:40" ht="62.25" x14ac:dyDescent="0.9">
      <c r="A109" s="1">
        <v>1</v>
      </c>
      <c r="B109" s="24">
        <f>SUBTOTAL(103,$A$97:A109)</f>
        <v>11</v>
      </c>
      <c r="C109" s="71" t="s">
        <v>402</v>
      </c>
      <c r="D109" s="28" t="s">
        <v>400</v>
      </c>
      <c r="E109" s="27">
        <v>0.9928899255817043</v>
      </c>
      <c r="F109" s="5">
        <f>P109+AE109</f>
        <v>4964.74</v>
      </c>
      <c r="G109" s="5">
        <v>0</v>
      </c>
      <c r="H109" s="5">
        <v>0</v>
      </c>
      <c r="I109" s="5">
        <v>0</v>
      </c>
      <c r="J109" s="5">
        <v>0</v>
      </c>
      <c r="K109" s="5">
        <v>0</v>
      </c>
      <c r="L109" s="5">
        <v>0</v>
      </c>
      <c r="M109" s="6">
        <v>0</v>
      </c>
      <c r="N109" s="5">
        <v>0</v>
      </c>
      <c r="O109" s="5">
        <v>342</v>
      </c>
      <c r="P109" s="5">
        <v>4891.37</v>
      </c>
      <c r="Q109" s="5">
        <v>0</v>
      </c>
      <c r="R109" s="5">
        <v>0</v>
      </c>
      <c r="S109" s="5">
        <v>0</v>
      </c>
      <c r="T109" s="46">
        <v>0</v>
      </c>
      <c r="U109" s="5">
        <v>0</v>
      </c>
      <c r="V109" s="5">
        <v>0</v>
      </c>
      <c r="W109" s="5">
        <v>0</v>
      </c>
      <c r="X109" s="5">
        <v>0</v>
      </c>
      <c r="Y109" s="5">
        <v>0</v>
      </c>
      <c r="Z109" s="5">
        <v>0</v>
      </c>
      <c r="AA109" s="5">
        <v>0</v>
      </c>
      <c r="AB109" s="5">
        <v>0</v>
      </c>
      <c r="AC109" s="5">
        <v>0</v>
      </c>
      <c r="AD109" s="5">
        <v>0</v>
      </c>
      <c r="AE109" s="5">
        <f>ROUND(P109*1.5%,2)</f>
        <v>73.37</v>
      </c>
      <c r="AF109" s="5">
        <v>0</v>
      </c>
      <c r="AG109" s="5">
        <v>0</v>
      </c>
      <c r="AH109" s="45" t="s">
        <v>51</v>
      </c>
      <c r="AI109" s="7">
        <v>2022</v>
      </c>
      <c r="AJ109" s="7">
        <v>2022</v>
      </c>
      <c r="AK109" s="22"/>
      <c r="AL109" s="22"/>
      <c r="AM109" s="22"/>
      <c r="AN109" s="22"/>
    </row>
    <row r="110" spans="1:40" ht="62.25" x14ac:dyDescent="0.9">
      <c r="B110" s="69" t="s">
        <v>206</v>
      </c>
      <c r="C110" s="70"/>
      <c r="D110" s="48" t="s">
        <v>131</v>
      </c>
      <c r="E110" s="27">
        <f>AVERAGE(E111:E126)</f>
        <v>0.95033854188545508</v>
      </c>
      <c r="F110" s="103">
        <f>SUM(F111:F126)</f>
        <v>5953108.0700000003</v>
      </c>
      <c r="G110" s="5">
        <f t="shared" ref="G110:AG110" si="39">SUM(G111:G126)</f>
        <v>0</v>
      </c>
      <c r="H110" s="5">
        <f t="shared" si="39"/>
        <v>0</v>
      </c>
      <c r="I110" s="5">
        <f t="shared" si="39"/>
        <v>0</v>
      </c>
      <c r="J110" s="5">
        <f t="shared" si="39"/>
        <v>0</v>
      </c>
      <c r="K110" s="5">
        <f t="shared" si="39"/>
        <v>0</v>
      </c>
      <c r="L110" s="5">
        <f t="shared" si="39"/>
        <v>0</v>
      </c>
      <c r="M110" s="6">
        <f t="shared" si="39"/>
        <v>0</v>
      </c>
      <c r="N110" s="5">
        <f t="shared" si="39"/>
        <v>0</v>
      </c>
      <c r="O110" s="5">
        <f t="shared" si="39"/>
        <v>10004.560000000001</v>
      </c>
      <c r="P110" s="5">
        <f t="shared" si="39"/>
        <v>5216369.2300000004</v>
      </c>
      <c r="Q110" s="5">
        <f t="shared" si="39"/>
        <v>0</v>
      </c>
      <c r="R110" s="5">
        <f t="shared" si="39"/>
        <v>0</v>
      </c>
      <c r="S110" s="5">
        <f t="shared" si="39"/>
        <v>853.2</v>
      </c>
      <c r="T110" s="5">
        <f t="shared" si="39"/>
        <v>427011.58</v>
      </c>
      <c r="U110" s="5">
        <f t="shared" si="39"/>
        <v>143.80000000000001</v>
      </c>
      <c r="V110" s="5">
        <f t="shared" si="39"/>
        <v>109992</v>
      </c>
      <c r="W110" s="5">
        <f t="shared" si="39"/>
        <v>0</v>
      </c>
      <c r="X110" s="5">
        <f t="shared" si="39"/>
        <v>0</v>
      </c>
      <c r="Y110" s="5">
        <f t="shared" si="39"/>
        <v>0</v>
      </c>
      <c r="Z110" s="5">
        <f t="shared" si="39"/>
        <v>0</v>
      </c>
      <c r="AA110" s="5">
        <f t="shared" si="39"/>
        <v>0</v>
      </c>
      <c r="AB110" s="5">
        <f t="shared" si="39"/>
        <v>0</v>
      </c>
      <c r="AC110" s="5">
        <f t="shared" si="39"/>
        <v>0</v>
      </c>
      <c r="AD110" s="5">
        <f t="shared" si="39"/>
        <v>0</v>
      </c>
      <c r="AE110" s="5">
        <f t="shared" si="39"/>
        <v>110152.51999999999</v>
      </c>
      <c r="AF110" s="5">
        <f t="shared" si="39"/>
        <v>89582.74</v>
      </c>
      <c r="AG110" s="5">
        <f t="shared" si="39"/>
        <v>0</v>
      </c>
      <c r="AH110" s="45" t="s">
        <v>131</v>
      </c>
      <c r="AI110" s="45" t="s">
        <v>131</v>
      </c>
      <c r="AJ110" s="45" t="s">
        <v>131</v>
      </c>
      <c r="AK110" s="22"/>
      <c r="AL110" s="22"/>
      <c r="AM110" s="22"/>
      <c r="AN110" s="22"/>
    </row>
    <row r="111" spans="1:40" ht="62.25" x14ac:dyDescent="0.9">
      <c r="A111" s="1">
        <v>1</v>
      </c>
      <c r="B111" s="24">
        <f>SUBTOTAL(103,$A$97:A111)</f>
        <v>12</v>
      </c>
      <c r="C111" s="71" t="s">
        <v>269</v>
      </c>
      <c r="D111" s="28" t="s">
        <v>401</v>
      </c>
      <c r="E111" s="27">
        <v>0.97330000000000005</v>
      </c>
      <c r="F111" s="5">
        <f>G111+H111+I111+J111+K111+L111+N111+P111+R111+T111+V111+W111+X111+Y111+Z111+AA111+AB111+AC111+AD111+AE111+AF111+AG111</f>
        <v>9167.9599999999991</v>
      </c>
      <c r="G111" s="5">
        <v>0</v>
      </c>
      <c r="H111" s="5">
        <v>0</v>
      </c>
      <c r="I111" s="5">
        <v>0</v>
      </c>
      <c r="J111" s="5">
        <v>0</v>
      </c>
      <c r="K111" s="5">
        <v>0</v>
      </c>
      <c r="L111" s="5">
        <v>0</v>
      </c>
      <c r="M111" s="6">
        <v>0</v>
      </c>
      <c r="N111" s="5">
        <v>0</v>
      </c>
      <c r="O111" s="5">
        <v>1120</v>
      </c>
      <c r="P111" s="5">
        <v>9032.4699999999993</v>
      </c>
      <c r="Q111" s="5">
        <v>0</v>
      </c>
      <c r="R111" s="5">
        <v>0</v>
      </c>
      <c r="S111" s="5">
        <v>0</v>
      </c>
      <c r="T111" s="46">
        <v>0</v>
      </c>
      <c r="U111" s="5">
        <v>0</v>
      </c>
      <c r="V111" s="5">
        <v>0</v>
      </c>
      <c r="W111" s="5">
        <v>0</v>
      </c>
      <c r="X111" s="5">
        <v>0</v>
      </c>
      <c r="Y111" s="5">
        <v>0</v>
      </c>
      <c r="Z111" s="5">
        <v>0</v>
      </c>
      <c r="AA111" s="5">
        <v>0</v>
      </c>
      <c r="AB111" s="5">
        <v>0</v>
      </c>
      <c r="AC111" s="5">
        <v>0</v>
      </c>
      <c r="AD111" s="5">
        <v>0</v>
      </c>
      <c r="AE111" s="5">
        <v>135.49</v>
      </c>
      <c r="AF111" s="5">
        <v>0</v>
      </c>
      <c r="AG111" s="5">
        <v>0</v>
      </c>
      <c r="AH111" s="45" t="s">
        <v>51</v>
      </c>
      <c r="AI111" s="45">
        <v>2020</v>
      </c>
      <c r="AJ111" s="45">
        <v>2020</v>
      </c>
      <c r="AK111" s="22"/>
      <c r="AL111" s="22"/>
      <c r="AM111" s="22"/>
      <c r="AN111" s="22"/>
    </row>
    <row r="112" spans="1:40" ht="62.25" x14ac:dyDescent="0.9">
      <c r="A112" s="1">
        <v>1</v>
      </c>
      <c r="B112" s="24">
        <f>SUBTOTAL(103,$A$97:A112)</f>
        <v>13</v>
      </c>
      <c r="C112" s="71" t="s">
        <v>270</v>
      </c>
      <c r="D112" s="28" t="s">
        <v>400</v>
      </c>
      <c r="E112" s="27">
        <v>0.86990000000000001</v>
      </c>
      <c r="F112" s="5">
        <f t="shared" si="35"/>
        <v>208365.3</v>
      </c>
      <c r="G112" s="5">
        <v>0</v>
      </c>
      <c r="H112" s="5">
        <v>0</v>
      </c>
      <c r="I112" s="5">
        <v>0</v>
      </c>
      <c r="J112" s="5">
        <v>0</v>
      </c>
      <c r="K112" s="5">
        <v>0</v>
      </c>
      <c r="L112" s="5">
        <v>0</v>
      </c>
      <c r="M112" s="6">
        <v>0</v>
      </c>
      <c r="N112" s="5">
        <v>0</v>
      </c>
      <c r="O112" s="5">
        <v>728.12</v>
      </c>
      <c r="P112" s="5">
        <v>205529</v>
      </c>
      <c r="Q112" s="5">
        <v>0</v>
      </c>
      <c r="R112" s="5">
        <v>0</v>
      </c>
      <c r="S112" s="5">
        <v>0</v>
      </c>
      <c r="T112" s="5">
        <v>0</v>
      </c>
      <c r="U112" s="5">
        <v>0</v>
      </c>
      <c r="V112" s="5">
        <v>0</v>
      </c>
      <c r="W112" s="5">
        <v>0</v>
      </c>
      <c r="X112" s="5">
        <v>0</v>
      </c>
      <c r="Y112" s="5">
        <v>0</v>
      </c>
      <c r="Z112" s="5">
        <v>0</v>
      </c>
      <c r="AA112" s="5">
        <v>0</v>
      </c>
      <c r="AB112" s="5">
        <v>0</v>
      </c>
      <c r="AC112" s="5">
        <v>0</v>
      </c>
      <c r="AD112" s="5">
        <v>0</v>
      </c>
      <c r="AE112" s="8">
        <v>2836.3</v>
      </c>
      <c r="AF112" s="5">
        <v>0</v>
      </c>
      <c r="AG112" s="5">
        <v>0</v>
      </c>
      <c r="AH112" s="45" t="s">
        <v>51</v>
      </c>
      <c r="AI112" s="45">
        <v>2020</v>
      </c>
      <c r="AJ112" s="45">
        <v>2020</v>
      </c>
      <c r="AK112" s="22"/>
      <c r="AL112" s="22"/>
      <c r="AM112" s="22"/>
      <c r="AN112" s="22"/>
    </row>
    <row r="113" spans="1:40" ht="62.25" x14ac:dyDescent="0.9">
      <c r="A113" s="1">
        <v>1</v>
      </c>
      <c r="B113" s="24">
        <f>SUBTOTAL(103,$A$97:A113)</f>
        <v>14</v>
      </c>
      <c r="C113" s="71" t="s">
        <v>271</v>
      </c>
      <c r="D113" s="28" t="s">
        <v>401</v>
      </c>
      <c r="E113" s="27">
        <v>0.95440000000000003</v>
      </c>
      <c r="F113" s="5">
        <f t="shared" si="35"/>
        <v>170151.06</v>
      </c>
      <c r="G113" s="5">
        <v>0</v>
      </c>
      <c r="H113" s="5">
        <v>0</v>
      </c>
      <c r="I113" s="5">
        <v>0</v>
      </c>
      <c r="J113" s="5">
        <v>0</v>
      </c>
      <c r="K113" s="5">
        <v>0</v>
      </c>
      <c r="L113" s="5">
        <v>0</v>
      </c>
      <c r="M113" s="6">
        <v>0</v>
      </c>
      <c r="N113" s="5">
        <v>0</v>
      </c>
      <c r="O113" s="5">
        <v>755</v>
      </c>
      <c r="P113" s="5">
        <v>167636.51</v>
      </c>
      <c r="Q113" s="5">
        <v>0</v>
      </c>
      <c r="R113" s="5">
        <v>0</v>
      </c>
      <c r="S113" s="5">
        <v>0</v>
      </c>
      <c r="T113" s="46">
        <v>0</v>
      </c>
      <c r="U113" s="5">
        <v>0</v>
      </c>
      <c r="V113" s="5">
        <v>0</v>
      </c>
      <c r="W113" s="5">
        <v>0</v>
      </c>
      <c r="X113" s="5">
        <v>0</v>
      </c>
      <c r="Y113" s="5">
        <v>0</v>
      </c>
      <c r="Z113" s="5">
        <v>0</v>
      </c>
      <c r="AA113" s="5">
        <v>0</v>
      </c>
      <c r="AB113" s="5">
        <v>0</v>
      </c>
      <c r="AC113" s="5">
        <v>0</v>
      </c>
      <c r="AD113" s="5">
        <v>0</v>
      </c>
      <c r="AE113" s="5">
        <v>2514.5500000000002</v>
      </c>
      <c r="AF113" s="5">
        <v>0</v>
      </c>
      <c r="AG113" s="5">
        <v>0</v>
      </c>
      <c r="AH113" s="45" t="s">
        <v>51</v>
      </c>
      <c r="AI113" s="45">
        <v>2020</v>
      </c>
      <c r="AJ113" s="45">
        <v>2020</v>
      </c>
      <c r="AK113" s="22"/>
      <c r="AL113" s="22"/>
      <c r="AM113" s="22"/>
      <c r="AN113" s="22"/>
    </row>
    <row r="114" spans="1:40" ht="62.25" x14ac:dyDescent="0.9">
      <c r="A114" s="1">
        <v>1</v>
      </c>
      <c r="B114" s="24">
        <f>SUBTOTAL(103,$A$97:A114)</f>
        <v>15</v>
      </c>
      <c r="C114" s="71" t="s">
        <v>272</v>
      </c>
      <c r="D114" s="28" t="s">
        <v>401</v>
      </c>
      <c r="E114" s="27">
        <v>1.0023</v>
      </c>
      <c r="F114" s="5">
        <f t="shared" si="35"/>
        <v>39070.28</v>
      </c>
      <c r="G114" s="5">
        <v>0</v>
      </c>
      <c r="H114" s="5">
        <v>0</v>
      </c>
      <c r="I114" s="5">
        <v>0</v>
      </c>
      <c r="J114" s="5">
        <v>0</v>
      </c>
      <c r="K114" s="5">
        <v>0</v>
      </c>
      <c r="L114" s="5">
        <v>0</v>
      </c>
      <c r="M114" s="6">
        <v>0</v>
      </c>
      <c r="N114" s="5">
        <v>0</v>
      </c>
      <c r="O114" s="5">
        <v>497</v>
      </c>
      <c r="P114" s="5">
        <v>38538.449999999997</v>
      </c>
      <c r="Q114" s="5">
        <v>0</v>
      </c>
      <c r="R114" s="5">
        <v>0</v>
      </c>
      <c r="S114" s="5">
        <v>0</v>
      </c>
      <c r="T114" s="5">
        <v>0</v>
      </c>
      <c r="U114" s="5">
        <v>0</v>
      </c>
      <c r="V114" s="5">
        <v>0</v>
      </c>
      <c r="W114" s="5">
        <v>0</v>
      </c>
      <c r="X114" s="5">
        <v>0</v>
      </c>
      <c r="Y114" s="5">
        <v>0</v>
      </c>
      <c r="Z114" s="5">
        <v>0</v>
      </c>
      <c r="AA114" s="5">
        <v>0</v>
      </c>
      <c r="AB114" s="5">
        <v>0</v>
      </c>
      <c r="AC114" s="5">
        <v>0</v>
      </c>
      <c r="AD114" s="5">
        <v>0</v>
      </c>
      <c r="AE114" s="8">
        <v>531.83000000000004</v>
      </c>
      <c r="AF114" s="5">
        <v>0</v>
      </c>
      <c r="AG114" s="5">
        <v>0</v>
      </c>
      <c r="AH114" s="45" t="s">
        <v>51</v>
      </c>
      <c r="AI114" s="45">
        <v>2020</v>
      </c>
      <c r="AJ114" s="45">
        <v>2020</v>
      </c>
      <c r="AK114" s="22"/>
      <c r="AL114" s="22"/>
      <c r="AM114" s="22"/>
      <c r="AN114" s="22"/>
    </row>
    <row r="115" spans="1:40" ht="62.25" x14ac:dyDescent="0.9">
      <c r="A115" s="1">
        <v>1</v>
      </c>
      <c r="B115" s="24">
        <f>SUBTOTAL(103,$A$97:A115)</f>
        <v>16</v>
      </c>
      <c r="C115" s="71" t="s">
        <v>273</v>
      </c>
      <c r="D115" s="28" t="s">
        <v>400</v>
      </c>
      <c r="E115" s="27">
        <v>0.96599999999999997</v>
      </c>
      <c r="F115" s="5">
        <f t="shared" si="35"/>
        <v>35421.97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6">
        <v>0</v>
      </c>
      <c r="N115" s="5">
        <v>0</v>
      </c>
      <c r="O115" s="5">
        <v>636</v>
      </c>
      <c r="P115" s="5">
        <v>34939.800000000003</v>
      </c>
      <c r="Q115" s="5">
        <v>0</v>
      </c>
      <c r="R115" s="5">
        <v>0</v>
      </c>
      <c r="S115" s="5">
        <v>0</v>
      </c>
      <c r="T115" s="5">
        <v>0</v>
      </c>
      <c r="U115" s="5">
        <v>0</v>
      </c>
      <c r="V115" s="5">
        <v>0</v>
      </c>
      <c r="W115" s="5">
        <v>0</v>
      </c>
      <c r="X115" s="5">
        <v>0</v>
      </c>
      <c r="Y115" s="5">
        <v>0</v>
      </c>
      <c r="Z115" s="5">
        <v>0</v>
      </c>
      <c r="AA115" s="5">
        <v>0</v>
      </c>
      <c r="AB115" s="5">
        <v>0</v>
      </c>
      <c r="AC115" s="5">
        <v>0</v>
      </c>
      <c r="AD115" s="5">
        <v>0</v>
      </c>
      <c r="AE115" s="8">
        <v>482.17</v>
      </c>
      <c r="AF115" s="5">
        <v>0</v>
      </c>
      <c r="AG115" s="5">
        <v>0</v>
      </c>
      <c r="AH115" s="45" t="s">
        <v>51</v>
      </c>
      <c r="AI115" s="45">
        <v>2020</v>
      </c>
      <c r="AJ115" s="45">
        <v>2020</v>
      </c>
      <c r="AK115" s="22"/>
      <c r="AL115" s="22"/>
      <c r="AM115" s="22"/>
      <c r="AN115" s="22"/>
    </row>
    <row r="116" spans="1:40" ht="62.25" x14ac:dyDescent="0.9">
      <c r="A116" s="1">
        <v>1</v>
      </c>
      <c r="B116" s="24">
        <f>SUBTOTAL(103,$A$97:A116)</f>
        <v>17</v>
      </c>
      <c r="C116" s="71" t="s">
        <v>274</v>
      </c>
      <c r="D116" s="28" t="s">
        <v>401</v>
      </c>
      <c r="E116" s="27">
        <v>0.90890000000000004</v>
      </c>
      <c r="F116" s="5">
        <f t="shared" si="35"/>
        <v>381944.5</v>
      </c>
      <c r="G116" s="5">
        <v>0</v>
      </c>
      <c r="H116" s="5">
        <v>0</v>
      </c>
      <c r="I116" s="5">
        <v>0</v>
      </c>
      <c r="J116" s="5">
        <v>0</v>
      </c>
      <c r="K116" s="5">
        <v>0</v>
      </c>
      <c r="L116" s="5">
        <v>0</v>
      </c>
      <c r="M116" s="6">
        <v>0</v>
      </c>
      <c r="N116" s="5">
        <v>0</v>
      </c>
      <c r="O116" s="5">
        <v>645</v>
      </c>
      <c r="P116" s="5">
        <v>376300</v>
      </c>
      <c r="Q116" s="5">
        <v>0</v>
      </c>
      <c r="R116" s="5">
        <v>0</v>
      </c>
      <c r="S116" s="5">
        <v>0</v>
      </c>
      <c r="T116" s="5">
        <v>0</v>
      </c>
      <c r="U116" s="5">
        <v>0</v>
      </c>
      <c r="V116" s="5">
        <v>0</v>
      </c>
      <c r="W116" s="5">
        <v>0</v>
      </c>
      <c r="X116" s="5">
        <v>0</v>
      </c>
      <c r="Y116" s="5">
        <v>0</v>
      </c>
      <c r="Z116" s="5">
        <v>0</v>
      </c>
      <c r="AA116" s="5">
        <v>0</v>
      </c>
      <c r="AB116" s="5">
        <v>0</v>
      </c>
      <c r="AC116" s="5">
        <v>0</v>
      </c>
      <c r="AD116" s="5">
        <v>0</v>
      </c>
      <c r="AE116" s="5">
        <f>ROUND(P116*1.5%,2)</f>
        <v>5644.5</v>
      </c>
      <c r="AF116" s="5">
        <v>0</v>
      </c>
      <c r="AG116" s="5">
        <v>0</v>
      </c>
      <c r="AH116" s="45" t="s">
        <v>51</v>
      </c>
      <c r="AI116" s="7">
        <v>2022</v>
      </c>
      <c r="AJ116" s="7">
        <v>2022</v>
      </c>
      <c r="AK116" s="22"/>
      <c r="AL116" s="22"/>
      <c r="AM116" s="22"/>
      <c r="AN116" s="22"/>
    </row>
    <row r="117" spans="1:40" ht="62.25" x14ac:dyDescent="0.9">
      <c r="A117" s="1">
        <v>1</v>
      </c>
      <c r="B117" s="24">
        <f>SUBTOTAL(103,$A$97:A117)</f>
        <v>18</v>
      </c>
      <c r="C117" s="71" t="s">
        <v>275</v>
      </c>
      <c r="D117" s="28" t="s">
        <v>400</v>
      </c>
      <c r="E117" s="27">
        <v>0.97260000000000002</v>
      </c>
      <c r="F117" s="5">
        <f t="shared" si="35"/>
        <v>7571.98</v>
      </c>
      <c r="G117" s="5">
        <v>0</v>
      </c>
      <c r="H117" s="5">
        <v>0</v>
      </c>
      <c r="I117" s="5">
        <v>0</v>
      </c>
      <c r="J117" s="5">
        <v>0</v>
      </c>
      <c r="K117" s="5">
        <v>0</v>
      </c>
      <c r="L117" s="5">
        <v>0</v>
      </c>
      <c r="M117" s="6">
        <v>0</v>
      </c>
      <c r="N117" s="5">
        <v>0</v>
      </c>
      <c r="O117" s="5">
        <v>691.81</v>
      </c>
      <c r="P117" s="5">
        <v>7460.08</v>
      </c>
      <c r="Q117" s="5">
        <v>0</v>
      </c>
      <c r="R117" s="5">
        <v>0</v>
      </c>
      <c r="S117" s="5">
        <v>0</v>
      </c>
      <c r="T117" s="5">
        <v>0</v>
      </c>
      <c r="U117" s="5">
        <v>0</v>
      </c>
      <c r="V117" s="5">
        <v>0</v>
      </c>
      <c r="W117" s="5">
        <v>0</v>
      </c>
      <c r="X117" s="5">
        <v>0</v>
      </c>
      <c r="Y117" s="5">
        <v>0</v>
      </c>
      <c r="Z117" s="5">
        <v>0</v>
      </c>
      <c r="AA117" s="5">
        <v>0</v>
      </c>
      <c r="AB117" s="5">
        <v>0</v>
      </c>
      <c r="AC117" s="5">
        <v>0</v>
      </c>
      <c r="AD117" s="5">
        <v>0</v>
      </c>
      <c r="AE117" s="5">
        <v>111.9</v>
      </c>
      <c r="AF117" s="5">
        <v>0</v>
      </c>
      <c r="AG117" s="5">
        <v>0</v>
      </c>
      <c r="AH117" s="45" t="s">
        <v>51</v>
      </c>
      <c r="AI117" s="45">
        <v>2020</v>
      </c>
      <c r="AJ117" s="45">
        <v>2020</v>
      </c>
      <c r="AK117" s="22"/>
      <c r="AL117" s="22"/>
      <c r="AM117" s="22"/>
      <c r="AN117" s="22"/>
    </row>
    <row r="118" spans="1:40" ht="62.25" x14ac:dyDescent="0.9">
      <c r="A118" s="1">
        <v>1</v>
      </c>
      <c r="B118" s="24">
        <f>SUBTOTAL(103,$A$97:A118)</f>
        <v>19</v>
      </c>
      <c r="C118" s="71" t="s">
        <v>276</v>
      </c>
      <c r="D118" s="33" t="s">
        <v>401</v>
      </c>
      <c r="E118" s="27">
        <v>0.9919</v>
      </c>
      <c r="F118" s="5">
        <f t="shared" si="35"/>
        <v>433416.75</v>
      </c>
      <c r="G118" s="5">
        <v>0</v>
      </c>
      <c r="H118" s="5">
        <v>0</v>
      </c>
      <c r="I118" s="5">
        <v>0</v>
      </c>
      <c r="J118" s="5">
        <v>0</v>
      </c>
      <c r="K118" s="5">
        <v>0</v>
      </c>
      <c r="L118" s="5">
        <v>0</v>
      </c>
      <c r="M118" s="6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853.2</v>
      </c>
      <c r="T118" s="46">
        <v>427011.58</v>
      </c>
      <c r="U118" s="5">
        <v>0</v>
      </c>
      <c r="V118" s="5">
        <v>0</v>
      </c>
      <c r="W118" s="5">
        <v>0</v>
      </c>
      <c r="X118" s="5">
        <v>0</v>
      </c>
      <c r="Y118" s="5">
        <v>0</v>
      </c>
      <c r="Z118" s="5">
        <v>0</v>
      </c>
      <c r="AA118" s="5">
        <v>0</v>
      </c>
      <c r="AB118" s="5">
        <v>0</v>
      </c>
      <c r="AC118" s="5">
        <v>0</v>
      </c>
      <c r="AD118" s="5">
        <v>0</v>
      </c>
      <c r="AE118" s="5">
        <v>6405.17</v>
      </c>
      <c r="AF118" s="5">
        <v>0</v>
      </c>
      <c r="AG118" s="5">
        <v>0</v>
      </c>
      <c r="AH118" s="45" t="s">
        <v>51</v>
      </c>
      <c r="AI118" s="45">
        <v>2020</v>
      </c>
      <c r="AJ118" s="45">
        <v>2020</v>
      </c>
      <c r="AK118" s="22"/>
      <c r="AL118" s="22"/>
      <c r="AM118" s="22"/>
      <c r="AN118" s="22"/>
    </row>
    <row r="119" spans="1:40" ht="62.25" x14ac:dyDescent="0.9">
      <c r="A119" s="1">
        <v>1</v>
      </c>
      <c r="B119" s="24">
        <f>SUBTOTAL(103,$A$97:A119)</f>
        <v>20</v>
      </c>
      <c r="C119" s="71" t="s">
        <v>234</v>
      </c>
      <c r="D119" s="28" t="s">
        <v>378</v>
      </c>
      <c r="E119" s="27">
        <v>0.96870000000000001</v>
      </c>
      <c r="F119" s="5">
        <f t="shared" si="35"/>
        <v>167825.19</v>
      </c>
      <c r="G119" s="5">
        <v>0</v>
      </c>
      <c r="H119" s="5">
        <v>0</v>
      </c>
      <c r="I119" s="5">
        <v>0</v>
      </c>
      <c r="J119" s="5">
        <v>0</v>
      </c>
      <c r="K119" s="5">
        <v>0</v>
      </c>
      <c r="L119" s="5">
        <v>0</v>
      </c>
      <c r="M119" s="6">
        <v>0</v>
      </c>
      <c r="N119" s="5">
        <v>0</v>
      </c>
      <c r="O119" s="5">
        <v>404</v>
      </c>
      <c r="P119" s="5">
        <v>165540.73000000001</v>
      </c>
      <c r="Q119" s="5">
        <v>0</v>
      </c>
      <c r="R119" s="5">
        <v>0</v>
      </c>
      <c r="S119" s="5">
        <v>0</v>
      </c>
      <c r="T119" s="46">
        <v>0</v>
      </c>
      <c r="U119" s="5">
        <v>0</v>
      </c>
      <c r="V119" s="5">
        <v>0</v>
      </c>
      <c r="W119" s="5">
        <v>0</v>
      </c>
      <c r="X119" s="5">
        <v>0</v>
      </c>
      <c r="Y119" s="5">
        <v>0</v>
      </c>
      <c r="Z119" s="5">
        <v>0</v>
      </c>
      <c r="AA119" s="5">
        <v>0</v>
      </c>
      <c r="AB119" s="5">
        <v>0</v>
      </c>
      <c r="AC119" s="5">
        <v>0</v>
      </c>
      <c r="AD119" s="5">
        <v>0</v>
      </c>
      <c r="AE119" s="5">
        <v>2284.46</v>
      </c>
      <c r="AF119" s="5">
        <v>0</v>
      </c>
      <c r="AG119" s="5">
        <v>0</v>
      </c>
      <c r="AH119" s="45" t="s">
        <v>51</v>
      </c>
      <c r="AI119" s="45">
        <v>2020</v>
      </c>
      <c r="AJ119" s="45">
        <v>2020</v>
      </c>
      <c r="AK119" s="22"/>
      <c r="AL119" s="22"/>
      <c r="AM119" s="22"/>
      <c r="AN119" s="22"/>
    </row>
    <row r="120" spans="1:40" ht="62.25" x14ac:dyDescent="0.9">
      <c r="A120" s="1">
        <v>1</v>
      </c>
      <c r="B120" s="24">
        <f>SUBTOTAL(103,$A$97:A120)</f>
        <v>21</v>
      </c>
      <c r="C120" s="71" t="s">
        <v>342</v>
      </c>
      <c r="D120" s="33" t="s">
        <v>378</v>
      </c>
      <c r="E120" s="27">
        <v>0.97260000000000002</v>
      </c>
      <c r="F120" s="5">
        <f t="shared" si="35"/>
        <v>111509.89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6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  <c r="T120" s="46">
        <v>0</v>
      </c>
      <c r="U120" s="5">
        <v>143.80000000000001</v>
      </c>
      <c r="V120" s="5">
        <v>109992</v>
      </c>
      <c r="W120" s="5">
        <v>0</v>
      </c>
      <c r="X120" s="5">
        <v>0</v>
      </c>
      <c r="Y120" s="5">
        <v>0</v>
      </c>
      <c r="Z120" s="5">
        <v>0</v>
      </c>
      <c r="AA120" s="5">
        <v>0</v>
      </c>
      <c r="AB120" s="5">
        <v>0</v>
      </c>
      <c r="AC120" s="5">
        <v>0</v>
      </c>
      <c r="AD120" s="5">
        <v>0</v>
      </c>
      <c r="AE120" s="5">
        <v>1517.89</v>
      </c>
      <c r="AF120" s="5">
        <v>0</v>
      </c>
      <c r="AG120" s="5">
        <v>0</v>
      </c>
      <c r="AH120" s="45" t="s">
        <v>51</v>
      </c>
      <c r="AI120" s="45">
        <v>2020</v>
      </c>
      <c r="AJ120" s="45">
        <v>2020</v>
      </c>
      <c r="AK120" s="22"/>
      <c r="AL120" s="22"/>
      <c r="AM120" s="22"/>
      <c r="AN120" s="22"/>
    </row>
    <row r="121" spans="1:40" ht="62.25" x14ac:dyDescent="0.9">
      <c r="A121" s="1">
        <v>1</v>
      </c>
      <c r="B121" s="24">
        <f>SUBTOTAL(103,$A$97:A121)</f>
        <v>22</v>
      </c>
      <c r="C121" s="71" t="s">
        <v>343</v>
      </c>
      <c r="D121" s="28" t="s">
        <v>400</v>
      </c>
      <c r="E121" s="27">
        <v>0.9859</v>
      </c>
      <c r="F121" s="5">
        <f t="shared" si="35"/>
        <v>155632.46</v>
      </c>
      <c r="G121" s="5">
        <v>0</v>
      </c>
      <c r="H121" s="5">
        <v>0</v>
      </c>
      <c r="I121" s="5">
        <v>0</v>
      </c>
      <c r="J121" s="5">
        <v>0</v>
      </c>
      <c r="K121" s="5">
        <v>0</v>
      </c>
      <c r="L121" s="5">
        <v>0</v>
      </c>
      <c r="M121" s="6">
        <v>0</v>
      </c>
      <c r="N121" s="5">
        <v>0</v>
      </c>
      <c r="O121" s="5">
        <v>622.63</v>
      </c>
      <c r="P121" s="5">
        <v>153513.97</v>
      </c>
      <c r="Q121" s="5">
        <v>0</v>
      </c>
      <c r="R121" s="5">
        <v>0</v>
      </c>
      <c r="S121" s="5">
        <v>0</v>
      </c>
      <c r="T121" s="46">
        <v>0</v>
      </c>
      <c r="U121" s="5">
        <v>0</v>
      </c>
      <c r="V121" s="5">
        <v>0</v>
      </c>
      <c r="W121" s="5">
        <v>0</v>
      </c>
      <c r="X121" s="5">
        <v>0</v>
      </c>
      <c r="Y121" s="5">
        <v>0</v>
      </c>
      <c r="Z121" s="5">
        <v>0</v>
      </c>
      <c r="AA121" s="5">
        <v>0</v>
      </c>
      <c r="AB121" s="5">
        <v>0</v>
      </c>
      <c r="AC121" s="5">
        <v>0</v>
      </c>
      <c r="AD121" s="5">
        <v>0</v>
      </c>
      <c r="AE121" s="8">
        <v>2118.4899999999998</v>
      </c>
      <c r="AF121" s="5">
        <v>0</v>
      </c>
      <c r="AG121" s="5">
        <v>0</v>
      </c>
      <c r="AH121" s="45" t="s">
        <v>51</v>
      </c>
      <c r="AI121" s="45">
        <v>2020</v>
      </c>
      <c r="AJ121" s="45">
        <v>2020</v>
      </c>
      <c r="AK121" s="22"/>
      <c r="AL121" s="22"/>
      <c r="AM121" s="22"/>
      <c r="AN121" s="22"/>
    </row>
    <row r="122" spans="1:40" ht="62.25" x14ac:dyDescent="0.9">
      <c r="A122" s="1">
        <v>1</v>
      </c>
      <c r="B122" s="24">
        <f>SUBTOTAL(103,$A$97:A122)</f>
        <v>23</v>
      </c>
      <c r="C122" s="71" t="s">
        <v>344</v>
      </c>
      <c r="D122" s="28" t="s">
        <v>401</v>
      </c>
      <c r="E122" s="27">
        <v>1.0001</v>
      </c>
      <c r="F122" s="5">
        <f t="shared" si="35"/>
        <v>7494.52</v>
      </c>
      <c r="G122" s="5">
        <v>0</v>
      </c>
      <c r="H122" s="5">
        <v>0</v>
      </c>
      <c r="I122" s="5">
        <v>0</v>
      </c>
      <c r="J122" s="5">
        <v>0</v>
      </c>
      <c r="K122" s="5">
        <v>0</v>
      </c>
      <c r="L122" s="5">
        <v>0</v>
      </c>
      <c r="M122" s="6">
        <v>0</v>
      </c>
      <c r="N122" s="5">
        <v>0</v>
      </c>
      <c r="O122" s="5">
        <v>550</v>
      </c>
      <c r="P122" s="5">
        <v>7392.5</v>
      </c>
      <c r="Q122" s="5">
        <v>0</v>
      </c>
      <c r="R122" s="5">
        <v>0</v>
      </c>
      <c r="S122" s="5">
        <v>0</v>
      </c>
      <c r="T122" s="46">
        <v>0</v>
      </c>
      <c r="U122" s="5">
        <v>0</v>
      </c>
      <c r="V122" s="5">
        <v>0</v>
      </c>
      <c r="W122" s="5">
        <v>0</v>
      </c>
      <c r="X122" s="5">
        <v>0</v>
      </c>
      <c r="Y122" s="5">
        <v>0</v>
      </c>
      <c r="Z122" s="5">
        <v>0</v>
      </c>
      <c r="AA122" s="5">
        <v>0</v>
      </c>
      <c r="AB122" s="5">
        <v>0</v>
      </c>
      <c r="AC122" s="5">
        <v>0</v>
      </c>
      <c r="AD122" s="5">
        <v>0</v>
      </c>
      <c r="AE122" s="8">
        <v>102.02</v>
      </c>
      <c r="AF122" s="5">
        <v>0</v>
      </c>
      <c r="AG122" s="5">
        <v>0</v>
      </c>
      <c r="AH122" s="45" t="s">
        <v>51</v>
      </c>
      <c r="AI122" s="45">
        <v>2020</v>
      </c>
      <c r="AJ122" s="45">
        <v>2020</v>
      </c>
      <c r="AK122" s="22"/>
      <c r="AL122" s="22"/>
      <c r="AM122" s="22"/>
      <c r="AN122" s="22"/>
    </row>
    <row r="123" spans="1:40" ht="62.25" x14ac:dyDescent="0.9">
      <c r="A123" s="1">
        <v>1</v>
      </c>
      <c r="B123" s="24">
        <f>SUBTOTAL(103,$A$97:A123)</f>
        <v>24</v>
      </c>
      <c r="C123" s="71" t="s">
        <v>345</v>
      </c>
      <c r="D123" s="28" t="s">
        <v>403</v>
      </c>
      <c r="E123" s="27">
        <v>0.95650000000000002</v>
      </c>
      <c r="F123" s="5">
        <f t="shared" si="35"/>
        <v>48133.04</v>
      </c>
      <c r="G123" s="5">
        <v>0</v>
      </c>
      <c r="H123" s="5">
        <v>0</v>
      </c>
      <c r="I123" s="5">
        <v>0</v>
      </c>
      <c r="J123" s="5">
        <v>0</v>
      </c>
      <c r="K123" s="5">
        <v>0</v>
      </c>
      <c r="L123" s="5">
        <v>0</v>
      </c>
      <c r="M123" s="6">
        <v>0</v>
      </c>
      <c r="N123" s="5">
        <v>0</v>
      </c>
      <c r="O123" s="5">
        <v>807</v>
      </c>
      <c r="P123" s="5">
        <v>47477.85</v>
      </c>
      <c r="Q123" s="5">
        <v>0</v>
      </c>
      <c r="R123" s="5">
        <v>0</v>
      </c>
      <c r="S123" s="5">
        <v>0</v>
      </c>
      <c r="T123" s="46">
        <v>0</v>
      </c>
      <c r="U123" s="5">
        <v>0</v>
      </c>
      <c r="V123" s="5">
        <v>0</v>
      </c>
      <c r="W123" s="5">
        <v>0</v>
      </c>
      <c r="X123" s="5">
        <v>0</v>
      </c>
      <c r="Y123" s="5">
        <v>0</v>
      </c>
      <c r="Z123" s="5">
        <v>0</v>
      </c>
      <c r="AA123" s="5">
        <v>0</v>
      </c>
      <c r="AB123" s="5">
        <v>0</v>
      </c>
      <c r="AC123" s="5">
        <v>0</v>
      </c>
      <c r="AD123" s="5">
        <v>0</v>
      </c>
      <c r="AE123" s="5">
        <v>655.19000000000005</v>
      </c>
      <c r="AF123" s="5">
        <v>0</v>
      </c>
      <c r="AG123" s="5">
        <v>0</v>
      </c>
      <c r="AH123" s="45" t="s">
        <v>51</v>
      </c>
      <c r="AI123" s="45">
        <v>2020</v>
      </c>
      <c r="AJ123" s="45">
        <v>2020</v>
      </c>
      <c r="AK123" s="22"/>
      <c r="AL123" s="22"/>
      <c r="AM123" s="22"/>
      <c r="AN123" s="22"/>
    </row>
    <row r="124" spans="1:40" ht="62.25" x14ac:dyDescent="0.9">
      <c r="A124" s="1">
        <v>1</v>
      </c>
      <c r="B124" s="24">
        <f>SUBTOTAL(103,$A$97:A124)</f>
        <v>25</v>
      </c>
      <c r="C124" s="71" t="s">
        <v>388</v>
      </c>
      <c r="D124" s="28" t="s">
        <v>401</v>
      </c>
      <c r="E124" s="27">
        <v>0.76249999999999996</v>
      </c>
      <c r="F124" s="5">
        <f t="shared" si="35"/>
        <v>91476.549999999988</v>
      </c>
      <c r="G124" s="5">
        <v>0</v>
      </c>
      <c r="H124" s="5">
        <v>0</v>
      </c>
      <c r="I124" s="5">
        <v>0</v>
      </c>
      <c r="J124" s="5">
        <v>0</v>
      </c>
      <c r="K124" s="5">
        <v>0</v>
      </c>
      <c r="L124" s="5">
        <v>0</v>
      </c>
      <c r="M124" s="6">
        <v>0</v>
      </c>
      <c r="N124" s="5">
        <v>0</v>
      </c>
      <c r="O124" s="5">
        <v>1059</v>
      </c>
      <c r="P124" s="5">
        <v>90124.68</v>
      </c>
      <c r="Q124" s="5">
        <v>0</v>
      </c>
      <c r="R124" s="5">
        <v>0</v>
      </c>
      <c r="S124" s="5">
        <v>0</v>
      </c>
      <c r="T124" s="46">
        <v>0</v>
      </c>
      <c r="U124" s="5">
        <v>0</v>
      </c>
      <c r="V124" s="5">
        <v>0</v>
      </c>
      <c r="W124" s="5">
        <v>0</v>
      </c>
      <c r="X124" s="5">
        <v>0</v>
      </c>
      <c r="Y124" s="5">
        <v>0</v>
      </c>
      <c r="Z124" s="5">
        <v>0</v>
      </c>
      <c r="AA124" s="5">
        <v>0</v>
      </c>
      <c r="AB124" s="5">
        <v>0</v>
      </c>
      <c r="AC124" s="5">
        <v>0</v>
      </c>
      <c r="AD124" s="5">
        <v>0</v>
      </c>
      <c r="AE124" s="5">
        <v>1351.87</v>
      </c>
      <c r="AF124" s="5">
        <v>0</v>
      </c>
      <c r="AG124" s="5">
        <v>0</v>
      </c>
      <c r="AH124" s="45" t="s">
        <v>51</v>
      </c>
      <c r="AI124" s="45">
        <v>2020</v>
      </c>
      <c r="AJ124" s="45">
        <v>2020</v>
      </c>
      <c r="AK124" s="22"/>
      <c r="AL124" s="22"/>
      <c r="AM124" s="22"/>
      <c r="AN124" s="22"/>
    </row>
    <row r="125" spans="1:40" ht="62.25" x14ac:dyDescent="0.9">
      <c r="A125" s="1">
        <v>1</v>
      </c>
      <c r="B125" s="24">
        <f>SUBTOTAL(103,$A$97:A125)</f>
        <v>26</v>
      </c>
      <c r="C125" s="71" t="s">
        <v>404</v>
      </c>
      <c r="D125" s="28" t="s">
        <v>403</v>
      </c>
      <c r="E125" s="27">
        <v>0.95521667016728007</v>
      </c>
      <c r="F125" s="5">
        <f>P125+AE125</f>
        <v>43614.13</v>
      </c>
      <c r="G125" s="5">
        <v>0</v>
      </c>
      <c r="H125" s="5">
        <v>0</v>
      </c>
      <c r="I125" s="5">
        <v>0</v>
      </c>
      <c r="J125" s="5">
        <v>0</v>
      </c>
      <c r="K125" s="5">
        <v>0</v>
      </c>
      <c r="L125" s="5">
        <v>0</v>
      </c>
      <c r="M125" s="6">
        <v>0</v>
      </c>
      <c r="N125" s="5">
        <v>0</v>
      </c>
      <c r="O125" s="5">
        <v>953</v>
      </c>
      <c r="P125" s="5">
        <v>42969.59</v>
      </c>
      <c r="Q125" s="5">
        <v>0</v>
      </c>
      <c r="R125" s="5">
        <v>0</v>
      </c>
      <c r="S125" s="5">
        <v>0</v>
      </c>
      <c r="T125" s="46">
        <v>0</v>
      </c>
      <c r="U125" s="5">
        <v>0</v>
      </c>
      <c r="V125" s="5">
        <v>0</v>
      </c>
      <c r="W125" s="5">
        <v>0</v>
      </c>
      <c r="X125" s="5">
        <v>0</v>
      </c>
      <c r="Y125" s="5">
        <v>0</v>
      </c>
      <c r="Z125" s="5">
        <v>0</v>
      </c>
      <c r="AA125" s="5">
        <v>0</v>
      </c>
      <c r="AB125" s="5">
        <v>0</v>
      </c>
      <c r="AC125" s="5">
        <v>0</v>
      </c>
      <c r="AD125" s="5">
        <v>0</v>
      </c>
      <c r="AE125" s="5">
        <f>ROUND(P125*1.5%,2)</f>
        <v>644.54</v>
      </c>
      <c r="AF125" s="5">
        <v>0</v>
      </c>
      <c r="AG125" s="5">
        <v>0</v>
      </c>
      <c r="AH125" s="45" t="s">
        <v>51</v>
      </c>
      <c r="AI125" s="45">
        <v>2020</v>
      </c>
      <c r="AJ125" s="45">
        <v>2020</v>
      </c>
      <c r="AK125" s="22"/>
      <c r="AL125" s="22"/>
      <c r="AM125" s="22"/>
      <c r="AN125" s="22"/>
    </row>
    <row r="126" spans="1:40" ht="62.25" x14ac:dyDescent="0.9">
      <c r="A126" s="1">
        <v>1</v>
      </c>
      <c r="B126" s="24">
        <f>SUBTOTAL(103,$A$97:A126)</f>
        <v>27</v>
      </c>
      <c r="C126" s="71" t="s">
        <v>442</v>
      </c>
      <c r="D126" s="33">
        <v>2015</v>
      </c>
      <c r="E126" s="27">
        <v>0.96460000000000001</v>
      </c>
      <c r="F126" s="5">
        <f>G126+H126+I126+J126+K126+L126+N126+P126+R126+T126+V126+W126+X126+Y126+Z126+AA126+AB126+AC126+AD126+AE126+AF126+AG126</f>
        <v>4042312.49</v>
      </c>
      <c r="G126" s="5">
        <v>0</v>
      </c>
      <c r="H126" s="5">
        <v>0</v>
      </c>
      <c r="I126" s="5">
        <v>0</v>
      </c>
      <c r="J126" s="5">
        <v>0</v>
      </c>
      <c r="K126" s="5">
        <v>0</v>
      </c>
      <c r="L126" s="5">
        <v>0</v>
      </c>
      <c r="M126" s="6">
        <v>0</v>
      </c>
      <c r="N126" s="5">
        <v>0</v>
      </c>
      <c r="O126" s="5">
        <v>536</v>
      </c>
      <c r="P126" s="5">
        <v>3869913.6</v>
      </c>
      <c r="Q126" s="5">
        <v>0</v>
      </c>
      <c r="R126" s="5">
        <v>0</v>
      </c>
      <c r="S126" s="5">
        <v>0</v>
      </c>
      <c r="T126" s="46">
        <v>0</v>
      </c>
      <c r="U126" s="5">
        <v>0</v>
      </c>
      <c r="V126" s="5">
        <v>0</v>
      </c>
      <c r="W126" s="5">
        <v>0</v>
      </c>
      <c r="X126" s="5">
        <v>0</v>
      </c>
      <c r="Y126" s="5">
        <v>0</v>
      </c>
      <c r="Z126" s="5">
        <v>0</v>
      </c>
      <c r="AA126" s="5">
        <v>0</v>
      </c>
      <c r="AB126" s="5">
        <v>0</v>
      </c>
      <c r="AC126" s="5">
        <v>0</v>
      </c>
      <c r="AD126" s="5">
        <v>0</v>
      </c>
      <c r="AE126" s="5">
        <f>ROUND(P126*2.14%,2)</f>
        <v>82816.149999999994</v>
      </c>
      <c r="AF126" s="25">
        <v>89582.74</v>
      </c>
      <c r="AG126" s="5">
        <v>0</v>
      </c>
      <c r="AH126" s="45">
        <v>2022</v>
      </c>
      <c r="AI126" s="45">
        <v>2022</v>
      </c>
      <c r="AJ126" s="45">
        <v>2022</v>
      </c>
      <c r="AK126" s="22"/>
      <c r="AL126" s="22"/>
      <c r="AM126" s="22"/>
      <c r="AN126" s="22"/>
    </row>
    <row r="127" spans="1:40" ht="62.25" x14ac:dyDescent="0.9">
      <c r="B127" s="69" t="s">
        <v>104</v>
      </c>
      <c r="C127" s="70"/>
      <c r="D127" s="48" t="s">
        <v>131</v>
      </c>
      <c r="E127" s="27">
        <f>AVERAGE(E128:E134)</f>
        <v>0.79046997917439299</v>
      </c>
      <c r="F127" s="103">
        <f>SUM(F128:F134)</f>
        <v>3562756.68</v>
      </c>
      <c r="G127" s="5">
        <f t="shared" ref="G127:AG127" si="40">SUM(G128:G134)</f>
        <v>0</v>
      </c>
      <c r="H127" s="5">
        <f t="shared" si="40"/>
        <v>0</v>
      </c>
      <c r="I127" s="5">
        <f t="shared" si="40"/>
        <v>0</v>
      </c>
      <c r="J127" s="5">
        <f t="shared" si="40"/>
        <v>0</v>
      </c>
      <c r="K127" s="5">
        <f t="shared" si="40"/>
        <v>0</v>
      </c>
      <c r="L127" s="5">
        <f t="shared" si="40"/>
        <v>0</v>
      </c>
      <c r="M127" s="6">
        <f t="shared" si="40"/>
        <v>0</v>
      </c>
      <c r="N127" s="5">
        <f t="shared" si="40"/>
        <v>0</v>
      </c>
      <c r="O127" s="5">
        <f t="shared" si="40"/>
        <v>6319.26</v>
      </c>
      <c r="P127" s="5">
        <f t="shared" si="40"/>
        <v>3513977.9500000007</v>
      </c>
      <c r="Q127" s="5">
        <f t="shared" si="40"/>
        <v>0</v>
      </c>
      <c r="R127" s="5">
        <f t="shared" si="40"/>
        <v>0</v>
      </c>
      <c r="S127" s="5">
        <f t="shared" si="40"/>
        <v>0</v>
      </c>
      <c r="T127" s="5">
        <f t="shared" si="40"/>
        <v>0</v>
      </c>
      <c r="U127" s="5">
        <f t="shared" si="40"/>
        <v>0</v>
      </c>
      <c r="V127" s="5">
        <f t="shared" si="40"/>
        <v>0</v>
      </c>
      <c r="W127" s="5">
        <f t="shared" si="40"/>
        <v>0</v>
      </c>
      <c r="X127" s="5">
        <f t="shared" si="40"/>
        <v>0</v>
      </c>
      <c r="Y127" s="5">
        <f t="shared" si="40"/>
        <v>0</v>
      </c>
      <c r="Z127" s="5">
        <f t="shared" si="40"/>
        <v>0</v>
      </c>
      <c r="AA127" s="5">
        <f t="shared" si="40"/>
        <v>0</v>
      </c>
      <c r="AB127" s="5">
        <f t="shared" si="40"/>
        <v>0</v>
      </c>
      <c r="AC127" s="5">
        <f t="shared" si="40"/>
        <v>0</v>
      </c>
      <c r="AD127" s="5">
        <f t="shared" si="40"/>
        <v>0</v>
      </c>
      <c r="AE127" s="5">
        <f t="shared" si="40"/>
        <v>48778.73</v>
      </c>
      <c r="AF127" s="5">
        <f t="shared" si="40"/>
        <v>0</v>
      </c>
      <c r="AG127" s="5">
        <f t="shared" si="40"/>
        <v>0</v>
      </c>
      <c r="AH127" s="45" t="s">
        <v>131</v>
      </c>
      <c r="AI127" s="45" t="s">
        <v>131</v>
      </c>
      <c r="AJ127" s="45" t="s">
        <v>131</v>
      </c>
      <c r="AK127" s="22"/>
      <c r="AL127" s="22"/>
      <c r="AM127" s="22"/>
      <c r="AN127" s="22"/>
    </row>
    <row r="128" spans="1:40" ht="62.25" x14ac:dyDescent="0.9">
      <c r="A128" s="1">
        <v>1</v>
      </c>
      <c r="B128" s="24">
        <f>SUBTOTAL(103,$A$97:A128)</f>
        <v>28</v>
      </c>
      <c r="C128" s="71" t="s">
        <v>277</v>
      </c>
      <c r="D128" s="28" t="s">
        <v>401</v>
      </c>
      <c r="E128" s="27">
        <v>0.79441212856856191</v>
      </c>
      <c r="F128" s="5">
        <f t="shared" si="35"/>
        <v>502837.5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6">
        <v>0</v>
      </c>
      <c r="N128" s="5">
        <v>0</v>
      </c>
      <c r="O128" s="5">
        <v>1148</v>
      </c>
      <c r="P128" s="5">
        <v>497834.27</v>
      </c>
      <c r="Q128" s="5">
        <v>0</v>
      </c>
      <c r="R128" s="5">
        <v>0</v>
      </c>
      <c r="S128" s="5">
        <v>0</v>
      </c>
      <c r="T128" s="46">
        <v>0</v>
      </c>
      <c r="U128" s="5">
        <v>0</v>
      </c>
      <c r="V128" s="5">
        <v>0</v>
      </c>
      <c r="W128" s="5">
        <v>0</v>
      </c>
      <c r="X128" s="5">
        <v>0</v>
      </c>
      <c r="Y128" s="5">
        <v>0</v>
      </c>
      <c r="Z128" s="5">
        <v>0</v>
      </c>
      <c r="AA128" s="5">
        <v>0</v>
      </c>
      <c r="AB128" s="5">
        <v>0</v>
      </c>
      <c r="AC128" s="5">
        <v>0</v>
      </c>
      <c r="AD128" s="5">
        <v>0</v>
      </c>
      <c r="AE128" s="8">
        <v>5003.2299999999996</v>
      </c>
      <c r="AF128" s="5">
        <v>0</v>
      </c>
      <c r="AG128" s="5">
        <v>0</v>
      </c>
      <c r="AH128" s="45" t="s">
        <v>51</v>
      </c>
      <c r="AI128" s="45">
        <v>2020</v>
      </c>
      <c r="AJ128" s="45">
        <v>2020</v>
      </c>
      <c r="AK128" s="22"/>
      <c r="AL128" s="22"/>
      <c r="AM128" s="22"/>
      <c r="AN128" s="22"/>
    </row>
    <row r="129" spans="1:40" ht="62.25" x14ac:dyDescent="0.9">
      <c r="A129" s="1">
        <v>1</v>
      </c>
      <c r="B129" s="24">
        <f>SUBTOTAL(103,$A$97:A129)</f>
        <v>29</v>
      </c>
      <c r="C129" s="71" t="s">
        <v>278</v>
      </c>
      <c r="D129" s="28" t="s">
        <v>401</v>
      </c>
      <c r="E129" s="27">
        <v>0.77911652932310516</v>
      </c>
      <c r="F129" s="5">
        <f t="shared" si="35"/>
        <v>2722231.22</v>
      </c>
      <c r="G129" s="5">
        <v>0</v>
      </c>
      <c r="H129" s="5">
        <v>0</v>
      </c>
      <c r="I129" s="5">
        <v>0</v>
      </c>
      <c r="J129" s="5">
        <v>0</v>
      </c>
      <c r="K129" s="5">
        <v>0</v>
      </c>
      <c r="L129" s="5">
        <v>0</v>
      </c>
      <c r="M129" s="6">
        <v>0</v>
      </c>
      <c r="N129" s="5">
        <v>0</v>
      </c>
      <c r="O129" s="5">
        <v>812.5</v>
      </c>
      <c r="P129" s="5">
        <v>2682001.2000000002</v>
      </c>
      <c r="Q129" s="5">
        <v>0</v>
      </c>
      <c r="R129" s="5">
        <v>0</v>
      </c>
      <c r="S129" s="5">
        <v>0</v>
      </c>
      <c r="T129" s="46">
        <v>0</v>
      </c>
      <c r="U129" s="5">
        <v>0</v>
      </c>
      <c r="V129" s="5">
        <v>0</v>
      </c>
      <c r="W129" s="5">
        <v>0</v>
      </c>
      <c r="X129" s="5">
        <v>0</v>
      </c>
      <c r="Y129" s="5">
        <v>0</v>
      </c>
      <c r="Z129" s="5">
        <v>0</v>
      </c>
      <c r="AA129" s="5">
        <v>0</v>
      </c>
      <c r="AB129" s="5">
        <v>0</v>
      </c>
      <c r="AC129" s="5">
        <v>0</v>
      </c>
      <c r="AD129" s="5">
        <v>0</v>
      </c>
      <c r="AE129" s="5">
        <f t="shared" ref="AE129:AE134" si="41">ROUND(P129*1.5%,2)</f>
        <v>40230.019999999997</v>
      </c>
      <c r="AF129" s="5">
        <v>0</v>
      </c>
      <c r="AG129" s="5">
        <v>0</v>
      </c>
      <c r="AH129" s="45" t="s">
        <v>51</v>
      </c>
      <c r="AI129" s="7">
        <v>2022</v>
      </c>
      <c r="AJ129" s="7">
        <v>2022</v>
      </c>
      <c r="AK129" s="22"/>
      <c r="AL129" s="22"/>
      <c r="AM129" s="22"/>
      <c r="AN129" s="22"/>
    </row>
    <row r="130" spans="1:40" ht="62.25" x14ac:dyDescent="0.9">
      <c r="A130" s="1">
        <v>1</v>
      </c>
      <c r="B130" s="24">
        <f>SUBTOTAL(103,$A$97:A130)</f>
        <v>30</v>
      </c>
      <c r="C130" s="71" t="s">
        <v>279</v>
      </c>
      <c r="D130" s="28" t="s">
        <v>378</v>
      </c>
      <c r="E130" s="27">
        <v>0.64500000000000002</v>
      </c>
      <c r="F130" s="5">
        <f t="shared" si="35"/>
        <v>57982.38</v>
      </c>
      <c r="G130" s="5">
        <v>0</v>
      </c>
      <c r="H130" s="5">
        <v>0</v>
      </c>
      <c r="I130" s="5">
        <v>0</v>
      </c>
      <c r="J130" s="5">
        <v>0</v>
      </c>
      <c r="K130" s="5">
        <v>0</v>
      </c>
      <c r="L130" s="5">
        <v>0</v>
      </c>
      <c r="M130" s="6">
        <v>0</v>
      </c>
      <c r="N130" s="5">
        <v>0</v>
      </c>
      <c r="O130" s="5">
        <v>1240.56</v>
      </c>
      <c r="P130" s="46">
        <v>57405.46</v>
      </c>
      <c r="Q130" s="5">
        <v>0</v>
      </c>
      <c r="R130" s="5">
        <v>0</v>
      </c>
      <c r="S130" s="5">
        <v>0</v>
      </c>
      <c r="T130" s="46">
        <v>0</v>
      </c>
      <c r="U130" s="5">
        <v>0</v>
      </c>
      <c r="V130" s="5">
        <v>0</v>
      </c>
      <c r="W130" s="5">
        <v>0</v>
      </c>
      <c r="X130" s="5">
        <v>0</v>
      </c>
      <c r="Y130" s="5">
        <v>0</v>
      </c>
      <c r="Z130" s="5">
        <v>0</v>
      </c>
      <c r="AA130" s="5">
        <v>0</v>
      </c>
      <c r="AB130" s="5">
        <v>0</v>
      </c>
      <c r="AC130" s="5">
        <v>0</v>
      </c>
      <c r="AD130" s="5">
        <v>0</v>
      </c>
      <c r="AE130" s="5">
        <v>576.91999999999996</v>
      </c>
      <c r="AF130" s="5">
        <v>0</v>
      </c>
      <c r="AG130" s="5">
        <v>0</v>
      </c>
      <c r="AH130" s="45" t="s">
        <v>51</v>
      </c>
      <c r="AI130" s="45">
        <v>2020</v>
      </c>
      <c r="AJ130" s="45">
        <v>2020</v>
      </c>
      <c r="AK130" s="22"/>
      <c r="AL130" s="22"/>
      <c r="AM130" s="22"/>
      <c r="AN130" s="22"/>
    </row>
    <row r="131" spans="1:40" ht="62.25" x14ac:dyDescent="0.9">
      <c r="A131" s="1">
        <v>1</v>
      </c>
      <c r="B131" s="24">
        <f>SUBTOTAL(103,$A$97:A131)</f>
        <v>31</v>
      </c>
      <c r="C131" s="71" t="s">
        <v>280</v>
      </c>
      <c r="D131" s="28" t="s">
        <v>401</v>
      </c>
      <c r="E131" s="27">
        <v>0.88700000000000001</v>
      </c>
      <c r="F131" s="5">
        <f t="shared" si="35"/>
        <v>175548.91</v>
      </c>
      <c r="G131" s="5">
        <v>0</v>
      </c>
      <c r="H131" s="5">
        <v>0</v>
      </c>
      <c r="I131" s="5">
        <v>0</v>
      </c>
      <c r="J131" s="5">
        <v>0</v>
      </c>
      <c r="K131" s="5">
        <v>0</v>
      </c>
      <c r="L131" s="5">
        <v>0</v>
      </c>
      <c r="M131" s="6">
        <v>0</v>
      </c>
      <c r="N131" s="5">
        <v>0</v>
      </c>
      <c r="O131" s="5">
        <v>838</v>
      </c>
      <c r="P131" s="5">
        <v>173802.2</v>
      </c>
      <c r="Q131" s="5">
        <v>0</v>
      </c>
      <c r="R131" s="5">
        <v>0</v>
      </c>
      <c r="S131" s="5">
        <v>0</v>
      </c>
      <c r="T131" s="46">
        <v>0</v>
      </c>
      <c r="U131" s="5">
        <v>0</v>
      </c>
      <c r="V131" s="5">
        <v>0</v>
      </c>
      <c r="W131" s="5">
        <v>0</v>
      </c>
      <c r="X131" s="5">
        <v>0</v>
      </c>
      <c r="Y131" s="5">
        <v>0</v>
      </c>
      <c r="Z131" s="5">
        <v>0</v>
      </c>
      <c r="AA131" s="5">
        <v>0</v>
      </c>
      <c r="AB131" s="5">
        <v>0</v>
      </c>
      <c r="AC131" s="5">
        <v>0</v>
      </c>
      <c r="AD131" s="5">
        <v>0</v>
      </c>
      <c r="AE131" s="5">
        <v>1746.71</v>
      </c>
      <c r="AF131" s="5">
        <v>0</v>
      </c>
      <c r="AG131" s="5">
        <v>0</v>
      </c>
      <c r="AH131" s="45" t="s">
        <v>51</v>
      </c>
      <c r="AI131" s="45">
        <v>2020</v>
      </c>
      <c r="AJ131" s="45">
        <v>2020</v>
      </c>
      <c r="AK131" s="22"/>
      <c r="AL131" s="22"/>
      <c r="AM131" s="22"/>
      <c r="AN131" s="22"/>
    </row>
    <row r="132" spans="1:40" ht="62.25" x14ac:dyDescent="0.9">
      <c r="A132" s="1">
        <v>1</v>
      </c>
      <c r="B132" s="24">
        <f>SUBTOTAL(103,$A$97:A132)</f>
        <v>32</v>
      </c>
      <c r="C132" s="71" t="s">
        <v>281</v>
      </c>
      <c r="D132" s="28" t="s">
        <v>401</v>
      </c>
      <c r="E132" s="27">
        <v>0.78459999999999996</v>
      </c>
      <c r="F132" s="5">
        <f t="shared" si="35"/>
        <v>63565.37</v>
      </c>
      <c r="G132" s="5">
        <v>0</v>
      </c>
      <c r="H132" s="5">
        <v>0</v>
      </c>
      <c r="I132" s="5">
        <v>0</v>
      </c>
      <c r="J132" s="5">
        <v>0</v>
      </c>
      <c r="K132" s="5">
        <v>0</v>
      </c>
      <c r="L132" s="5">
        <v>0</v>
      </c>
      <c r="M132" s="6">
        <v>0</v>
      </c>
      <c r="N132" s="5">
        <v>0</v>
      </c>
      <c r="O132" s="5">
        <v>823.2</v>
      </c>
      <c r="P132" s="5">
        <v>62932.89</v>
      </c>
      <c r="Q132" s="5">
        <v>0</v>
      </c>
      <c r="R132" s="5">
        <v>0</v>
      </c>
      <c r="S132" s="5">
        <v>0</v>
      </c>
      <c r="T132" s="46">
        <v>0</v>
      </c>
      <c r="U132" s="5">
        <v>0</v>
      </c>
      <c r="V132" s="5">
        <v>0</v>
      </c>
      <c r="W132" s="5">
        <v>0</v>
      </c>
      <c r="X132" s="5">
        <v>0</v>
      </c>
      <c r="Y132" s="5">
        <v>0</v>
      </c>
      <c r="Z132" s="5">
        <v>0</v>
      </c>
      <c r="AA132" s="5">
        <v>0</v>
      </c>
      <c r="AB132" s="5">
        <v>0</v>
      </c>
      <c r="AC132" s="5">
        <v>0</v>
      </c>
      <c r="AD132" s="5">
        <v>0</v>
      </c>
      <c r="AE132" s="5">
        <v>632.48</v>
      </c>
      <c r="AF132" s="5">
        <v>0</v>
      </c>
      <c r="AG132" s="5">
        <v>0</v>
      </c>
      <c r="AH132" s="45" t="s">
        <v>51</v>
      </c>
      <c r="AI132" s="45">
        <v>2020</v>
      </c>
      <c r="AJ132" s="45">
        <v>2020</v>
      </c>
      <c r="AK132" s="22"/>
      <c r="AL132" s="22"/>
      <c r="AM132" s="22"/>
      <c r="AN132" s="22"/>
    </row>
    <row r="133" spans="1:40" ht="62.25" x14ac:dyDescent="0.9">
      <c r="A133" s="1">
        <v>1</v>
      </c>
      <c r="B133" s="24">
        <f>SUBTOTAL(103,$A$97:A133)</f>
        <v>33</v>
      </c>
      <c r="C133" s="71" t="s">
        <v>282</v>
      </c>
      <c r="D133" s="28" t="s">
        <v>401</v>
      </c>
      <c r="E133" s="27">
        <v>0.70240000000000002</v>
      </c>
      <c r="F133" s="5">
        <f t="shared" si="35"/>
        <v>2443.61</v>
      </c>
      <c r="G133" s="5">
        <v>0</v>
      </c>
      <c r="H133" s="5">
        <v>0</v>
      </c>
      <c r="I133" s="5">
        <v>0</v>
      </c>
      <c r="J133" s="5">
        <v>0</v>
      </c>
      <c r="K133" s="5">
        <v>0</v>
      </c>
      <c r="L133" s="5">
        <v>0</v>
      </c>
      <c r="M133" s="6">
        <v>0</v>
      </c>
      <c r="N133" s="5">
        <v>0</v>
      </c>
      <c r="O133" s="5">
        <v>472</v>
      </c>
      <c r="P133" s="5">
        <v>2418</v>
      </c>
      <c r="Q133" s="5">
        <v>0</v>
      </c>
      <c r="R133" s="5">
        <v>0</v>
      </c>
      <c r="S133" s="5">
        <v>0</v>
      </c>
      <c r="T133" s="46">
        <v>0</v>
      </c>
      <c r="U133" s="5">
        <v>0</v>
      </c>
      <c r="V133" s="5">
        <v>0</v>
      </c>
      <c r="W133" s="5">
        <v>0</v>
      </c>
      <c r="X133" s="5">
        <v>0</v>
      </c>
      <c r="Y133" s="5">
        <v>0</v>
      </c>
      <c r="Z133" s="5">
        <v>0</v>
      </c>
      <c r="AA133" s="5">
        <v>0</v>
      </c>
      <c r="AB133" s="5">
        <v>0</v>
      </c>
      <c r="AC133" s="5">
        <v>0</v>
      </c>
      <c r="AD133" s="5">
        <v>0</v>
      </c>
      <c r="AE133" s="5">
        <f>ROUND(P133*1.0593%,2)</f>
        <v>25.61</v>
      </c>
      <c r="AF133" s="5">
        <v>0</v>
      </c>
      <c r="AG133" s="5">
        <v>0</v>
      </c>
      <c r="AH133" s="45" t="s">
        <v>51</v>
      </c>
      <c r="AI133" s="45">
        <v>2020</v>
      </c>
      <c r="AJ133" s="45">
        <v>2020</v>
      </c>
      <c r="AK133" s="22"/>
      <c r="AL133" s="22"/>
      <c r="AM133" s="22"/>
      <c r="AN133" s="22"/>
    </row>
    <row r="134" spans="1:40" ht="62.25" x14ac:dyDescent="0.9">
      <c r="A134" s="1">
        <v>1</v>
      </c>
      <c r="B134" s="24">
        <f>SUBTOTAL(103,$A$97:A134)</f>
        <v>34</v>
      </c>
      <c r="C134" s="71" t="s">
        <v>405</v>
      </c>
      <c r="D134" s="28" t="s">
        <v>378</v>
      </c>
      <c r="E134" s="27">
        <v>0.94076119632908406</v>
      </c>
      <c r="F134" s="5">
        <f>P134+AE134</f>
        <v>38147.69</v>
      </c>
      <c r="G134" s="5">
        <v>0</v>
      </c>
      <c r="H134" s="5">
        <v>0</v>
      </c>
      <c r="I134" s="5">
        <v>0</v>
      </c>
      <c r="J134" s="5">
        <v>0</v>
      </c>
      <c r="K134" s="5">
        <v>0</v>
      </c>
      <c r="L134" s="5">
        <v>0</v>
      </c>
      <c r="M134" s="6">
        <v>0</v>
      </c>
      <c r="N134" s="5">
        <v>0</v>
      </c>
      <c r="O134" s="5">
        <v>985</v>
      </c>
      <c r="P134" s="5">
        <v>37583.93</v>
      </c>
      <c r="Q134" s="5">
        <v>0</v>
      </c>
      <c r="R134" s="5">
        <v>0</v>
      </c>
      <c r="S134" s="5">
        <v>0</v>
      </c>
      <c r="T134" s="46">
        <v>0</v>
      </c>
      <c r="U134" s="5">
        <v>0</v>
      </c>
      <c r="V134" s="5">
        <v>0</v>
      </c>
      <c r="W134" s="5">
        <v>0</v>
      </c>
      <c r="X134" s="5">
        <v>0</v>
      </c>
      <c r="Y134" s="5">
        <v>0</v>
      </c>
      <c r="Z134" s="5">
        <v>0</v>
      </c>
      <c r="AA134" s="5">
        <v>0</v>
      </c>
      <c r="AB134" s="5">
        <v>0</v>
      </c>
      <c r="AC134" s="5">
        <v>0</v>
      </c>
      <c r="AD134" s="5">
        <v>0</v>
      </c>
      <c r="AE134" s="5">
        <f t="shared" si="41"/>
        <v>563.76</v>
      </c>
      <c r="AF134" s="5">
        <v>0</v>
      </c>
      <c r="AG134" s="5">
        <v>0</v>
      </c>
      <c r="AH134" s="45" t="s">
        <v>51</v>
      </c>
      <c r="AI134" s="7">
        <v>2022</v>
      </c>
      <c r="AJ134" s="7">
        <v>2022</v>
      </c>
      <c r="AK134" s="22"/>
      <c r="AL134" s="22"/>
      <c r="AM134" s="22"/>
      <c r="AN134" s="22"/>
    </row>
    <row r="135" spans="1:40" ht="62.25" x14ac:dyDescent="0.9">
      <c r="B135" s="69" t="s">
        <v>103</v>
      </c>
      <c r="C135" s="70"/>
      <c r="D135" s="48" t="s">
        <v>131</v>
      </c>
      <c r="E135" s="27">
        <f>AVERAGE(E136:E139)</f>
        <v>0.6400023136337607</v>
      </c>
      <c r="F135" s="103">
        <f>SUM(F136:F139)</f>
        <v>3561217.53</v>
      </c>
      <c r="G135" s="5">
        <f t="shared" ref="G135:AG135" si="42">SUM(G136:G139)</f>
        <v>0</v>
      </c>
      <c r="H135" s="5">
        <f t="shared" si="42"/>
        <v>0</v>
      </c>
      <c r="I135" s="5">
        <f t="shared" si="42"/>
        <v>0</v>
      </c>
      <c r="J135" s="5">
        <f t="shared" si="42"/>
        <v>0</v>
      </c>
      <c r="K135" s="5">
        <f t="shared" si="42"/>
        <v>0</v>
      </c>
      <c r="L135" s="5">
        <f t="shared" si="42"/>
        <v>0</v>
      </c>
      <c r="M135" s="6">
        <f t="shared" si="42"/>
        <v>0</v>
      </c>
      <c r="N135" s="5">
        <f t="shared" si="42"/>
        <v>0</v>
      </c>
      <c r="O135" s="5">
        <f t="shared" si="42"/>
        <v>1939.8</v>
      </c>
      <c r="P135" s="5">
        <f t="shared" si="42"/>
        <v>3509120.87</v>
      </c>
      <c r="Q135" s="5">
        <f t="shared" si="42"/>
        <v>0</v>
      </c>
      <c r="R135" s="5">
        <f t="shared" si="42"/>
        <v>0</v>
      </c>
      <c r="S135" s="5">
        <f t="shared" si="42"/>
        <v>0</v>
      </c>
      <c r="T135" s="5">
        <f t="shared" si="42"/>
        <v>0</v>
      </c>
      <c r="U135" s="5">
        <f t="shared" si="42"/>
        <v>0</v>
      </c>
      <c r="V135" s="5">
        <f t="shared" si="42"/>
        <v>0</v>
      </c>
      <c r="W135" s="5">
        <f t="shared" si="42"/>
        <v>0</v>
      </c>
      <c r="X135" s="5">
        <f t="shared" si="42"/>
        <v>0</v>
      </c>
      <c r="Y135" s="5">
        <f t="shared" si="42"/>
        <v>0</v>
      </c>
      <c r="Z135" s="5">
        <f t="shared" si="42"/>
        <v>0</v>
      </c>
      <c r="AA135" s="5">
        <f t="shared" si="42"/>
        <v>0</v>
      </c>
      <c r="AB135" s="5">
        <f t="shared" si="42"/>
        <v>0</v>
      </c>
      <c r="AC135" s="5">
        <f t="shared" si="42"/>
        <v>0</v>
      </c>
      <c r="AD135" s="5">
        <f t="shared" si="42"/>
        <v>0</v>
      </c>
      <c r="AE135" s="5">
        <f t="shared" si="42"/>
        <v>52096.66</v>
      </c>
      <c r="AF135" s="5">
        <f t="shared" si="42"/>
        <v>0</v>
      </c>
      <c r="AG135" s="5">
        <f t="shared" si="42"/>
        <v>0</v>
      </c>
      <c r="AH135" s="45" t="s">
        <v>131</v>
      </c>
      <c r="AI135" s="45" t="s">
        <v>131</v>
      </c>
      <c r="AJ135" s="45" t="s">
        <v>131</v>
      </c>
      <c r="AK135" s="22"/>
      <c r="AL135" s="22"/>
      <c r="AM135" s="22"/>
      <c r="AN135" s="22"/>
    </row>
    <row r="136" spans="1:40" ht="62.25" x14ac:dyDescent="0.9">
      <c r="A136" s="1">
        <v>1</v>
      </c>
      <c r="B136" s="24">
        <f>SUBTOTAL(103,$A$97:A136)</f>
        <v>35</v>
      </c>
      <c r="C136" s="71" t="s">
        <v>283</v>
      </c>
      <c r="D136" s="28" t="s">
        <v>401</v>
      </c>
      <c r="E136" s="27">
        <v>0.4062203289705193</v>
      </c>
      <c r="F136" s="5">
        <f t="shared" si="35"/>
        <v>48915.49</v>
      </c>
      <c r="G136" s="5">
        <v>0</v>
      </c>
      <c r="H136" s="5">
        <v>0</v>
      </c>
      <c r="I136" s="5">
        <v>0</v>
      </c>
      <c r="J136" s="5">
        <v>0</v>
      </c>
      <c r="K136" s="5">
        <v>0</v>
      </c>
      <c r="L136" s="5">
        <v>0</v>
      </c>
      <c r="M136" s="6">
        <v>0</v>
      </c>
      <c r="N136" s="5">
        <v>0</v>
      </c>
      <c r="O136" s="35">
        <v>412</v>
      </c>
      <c r="P136" s="5">
        <v>48428.78</v>
      </c>
      <c r="Q136" s="5">
        <v>0</v>
      </c>
      <c r="R136" s="5">
        <v>0</v>
      </c>
      <c r="S136" s="5">
        <v>0</v>
      </c>
      <c r="T136" s="46">
        <v>0</v>
      </c>
      <c r="U136" s="5">
        <v>0</v>
      </c>
      <c r="V136" s="5">
        <v>0</v>
      </c>
      <c r="W136" s="5">
        <v>0</v>
      </c>
      <c r="X136" s="5">
        <v>0</v>
      </c>
      <c r="Y136" s="5">
        <v>0</v>
      </c>
      <c r="Z136" s="5">
        <v>0</v>
      </c>
      <c r="AA136" s="5">
        <v>0</v>
      </c>
      <c r="AB136" s="5">
        <v>0</v>
      </c>
      <c r="AC136" s="5">
        <v>0</v>
      </c>
      <c r="AD136" s="5">
        <v>0</v>
      </c>
      <c r="AE136" s="5">
        <v>486.71</v>
      </c>
      <c r="AF136" s="5">
        <v>0</v>
      </c>
      <c r="AG136" s="5">
        <v>0</v>
      </c>
      <c r="AH136" s="45" t="s">
        <v>51</v>
      </c>
      <c r="AI136" s="45">
        <v>2020</v>
      </c>
      <c r="AJ136" s="45">
        <v>2020</v>
      </c>
      <c r="AK136" s="22"/>
      <c r="AL136" s="22"/>
      <c r="AM136" s="22"/>
      <c r="AN136" s="22"/>
    </row>
    <row r="137" spans="1:40" ht="62.25" x14ac:dyDescent="0.9">
      <c r="A137" s="1">
        <v>1</v>
      </c>
      <c r="B137" s="24">
        <f>SUBTOTAL(103,$A$97:A137)</f>
        <v>36</v>
      </c>
      <c r="C137" s="71" t="s">
        <v>284</v>
      </c>
      <c r="D137" s="28" t="s">
        <v>401</v>
      </c>
      <c r="E137" s="27">
        <v>0.69908892556452351</v>
      </c>
      <c r="F137" s="5">
        <f t="shared" si="35"/>
        <v>14682.87</v>
      </c>
      <c r="G137" s="5">
        <v>0</v>
      </c>
      <c r="H137" s="5">
        <v>0</v>
      </c>
      <c r="I137" s="5">
        <v>0</v>
      </c>
      <c r="J137" s="5">
        <v>0</v>
      </c>
      <c r="K137" s="5">
        <v>0</v>
      </c>
      <c r="L137" s="5">
        <v>0</v>
      </c>
      <c r="M137" s="6">
        <v>0</v>
      </c>
      <c r="N137" s="5">
        <v>0</v>
      </c>
      <c r="O137" s="5">
        <v>508</v>
      </c>
      <c r="P137" s="5">
        <v>14536.78</v>
      </c>
      <c r="Q137" s="5">
        <v>0</v>
      </c>
      <c r="R137" s="5">
        <v>0</v>
      </c>
      <c r="S137" s="5">
        <v>0</v>
      </c>
      <c r="T137" s="46">
        <v>0</v>
      </c>
      <c r="U137" s="5">
        <v>0</v>
      </c>
      <c r="V137" s="5">
        <v>0</v>
      </c>
      <c r="W137" s="5">
        <v>0</v>
      </c>
      <c r="X137" s="5">
        <v>0</v>
      </c>
      <c r="Y137" s="5">
        <v>0</v>
      </c>
      <c r="Z137" s="5">
        <v>0</v>
      </c>
      <c r="AA137" s="5">
        <v>0</v>
      </c>
      <c r="AB137" s="5">
        <v>0</v>
      </c>
      <c r="AC137" s="5">
        <v>0</v>
      </c>
      <c r="AD137" s="5">
        <v>0</v>
      </c>
      <c r="AE137" s="5">
        <v>146.09</v>
      </c>
      <c r="AF137" s="5">
        <v>0</v>
      </c>
      <c r="AG137" s="5">
        <v>0</v>
      </c>
      <c r="AH137" s="45" t="s">
        <v>51</v>
      </c>
      <c r="AI137" s="45">
        <v>2020</v>
      </c>
      <c r="AJ137" s="45">
        <v>2020</v>
      </c>
      <c r="AK137" s="22"/>
      <c r="AL137" s="22"/>
      <c r="AM137" s="22"/>
      <c r="AN137" s="22"/>
    </row>
    <row r="138" spans="1:40" ht="62.25" x14ac:dyDescent="0.9">
      <c r="A138" s="1">
        <v>1</v>
      </c>
      <c r="B138" s="24">
        <f>SUBTOTAL(103,$A$97:A138)</f>
        <v>37</v>
      </c>
      <c r="C138" s="71" t="s">
        <v>285</v>
      </c>
      <c r="D138" s="28" t="s">
        <v>401</v>
      </c>
      <c r="E138" s="27">
        <v>0.53310000000000002</v>
      </c>
      <c r="F138" s="5">
        <f t="shared" si="35"/>
        <v>3451000</v>
      </c>
      <c r="G138" s="5">
        <v>0</v>
      </c>
      <c r="H138" s="5">
        <v>0</v>
      </c>
      <c r="I138" s="5">
        <v>0</v>
      </c>
      <c r="J138" s="5">
        <v>0</v>
      </c>
      <c r="K138" s="5">
        <v>0</v>
      </c>
      <c r="L138" s="5">
        <v>0</v>
      </c>
      <c r="M138" s="6">
        <v>0</v>
      </c>
      <c r="N138" s="5">
        <v>0</v>
      </c>
      <c r="O138" s="8">
        <v>685.8</v>
      </c>
      <c r="P138" s="8">
        <v>3400000</v>
      </c>
      <c r="Q138" s="5">
        <v>0</v>
      </c>
      <c r="R138" s="5">
        <v>0</v>
      </c>
      <c r="S138" s="5">
        <v>0</v>
      </c>
      <c r="T138" s="46">
        <v>0</v>
      </c>
      <c r="U138" s="5">
        <v>0</v>
      </c>
      <c r="V138" s="5">
        <v>0</v>
      </c>
      <c r="W138" s="5">
        <v>0</v>
      </c>
      <c r="X138" s="5">
        <v>0</v>
      </c>
      <c r="Y138" s="5">
        <v>0</v>
      </c>
      <c r="Z138" s="5">
        <v>0</v>
      </c>
      <c r="AA138" s="5">
        <v>0</v>
      </c>
      <c r="AB138" s="5">
        <v>0</v>
      </c>
      <c r="AC138" s="5">
        <v>0</v>
      </c>
      <c r="AD138" s="5">
        <v>0</v>
      </c>
      <c r="AE138" s="5">
        <f>ROUND(P138*1.5%,2)</f>
        <v>51000</v>
      </c>
      <c r="AF138" s="5">
        <v>0</v>
      </c>
      <c r="AG138" s="5">
        <v>0</v>
      </c>
      <c r="AH138" s="45" t="s">
        <v>51</v>
      </c>
      <c r="AI138" s="7">
        <v>2022</v>
      </c>
      <c r="AJ138" s="7">
        <v>2022</v>
      </c>
      <c r="AK138" s="22"/>
      <c r="AL138" s="22"/>
      <c r="AM138" s="22"/>
      <c r="AN138" s="22"/>
    </row>
    <row r="139" spans="1:40" ht="62.25" x14ac:dyDescent="0.9">
      <c r="A139" s="1">
        <v>1</v>
      </c>
      <c r="B139" s="24">
        <f>SUBTOTAL(103,$A$97:A139)</f>
        <v>38</v>
      </c>
      <c r="C139" s="71" t="s">
        <v>286</v>
      </c>
      <c r="D139" s="28" t="s">
        <v>400</v>
      </c>
      <c r="E139" s="27">
        <v>0.92159999999999997</v>
      </c>
      <c r="F139" s="5">
        <f t="shared" si="35"/>
        <v>46619.17</v>
      </c>
      <c r="G139" s="5">
        <v>0</v>
      </c>
      <c r="H139" s="5">
        <v>0</v>
      </c>
      <c r="I139" s="5">
        <v>0</v>
      </c>
      <c r="J139" s="5">
        <v>0</v>
      </c>
      <c r="K139" s="5">
        <v>0</v>
      </c>
      <c r="L139" s="5">
        <v>0</v>
      </c>
      <c r="M139" s="6">
        <v>0</v>
      </c>
      <c r="N139" s="5">
        <v>0</v>
      </c>
      <c r="O139" s="5">
        <v>334</v>
      </c>
      <c r="P139" s="5">
        <v>46155.31</v>
      </c>
      <c r="Q139" s="5">
        <v>0</v>
      </c>
      <c r="R139" s="5">
        <v>0</v>
      </c>
      <c r="S139" s="5">
        <v>0</v>
      </c>
      <c r="T139" s="46">
        <v>0</v>
      </c>
      <c r="U139" s="5">
        <v>0</v>
      </c>
      <c r="V139" s="5">
        <v>0</v>
      </c>
      <c r="W139" s="5">
        <v>0</v>
      </c>
      <c r="X139" s="5">
        <v>0</v>
      </c>
      <c r="Y139" s="5">
        <v>0</v>
      </c>
      <c r="Z139" s="5">
        <v>0</v>
      </c>
      <c r="AA139" s="5">
        <v>0</v>
      </c>
      <c r="AB139" s="5">
        <v>0</v>
      </c>
      <c r="AC139" s="5">
        <v>0</v>
      </c>
      <c r="AD139" s="5">
        <v>0</v>
      </c>
      <c r="AE139" s="5">
        <v>463.86</v>
      </c>
      <c r="AF139" s="5">
        <v>0</v>
      </c>
      <c r="AG139" s="5">
        <v>0</v>
      </c>
      <c r="AH139" s="45" t="s">
        <v>51</v>
      </c>
      <c r="AI139" s="45">
        <v>2020</v>
      </c>
      <c r="AJ139" s="45">
        <v>2020</v>
      </c>
      <c r="AK139" s="22"/>
      <c r="AL139" s="22"/>
      <c r="AM139" s="22"/>
      <c r="AN139" s="22"/>
    </row>
    <row r="140" spans="1:40" ht="62.25" x14ac:dyDescent="0.9">
      <c r="B140" s="69" t="s">
        <v>94</v>
      </c>
      <c r="C140" s="70"/>
      <c r="D140" s="48" t="s">
        <v>131</v>
      </c>
      <c r="E140" s="27">
        <f>AVERAGE(E141:E168)</f>
        <v>0.85874728387796762</v>
      </c>
      <c r="F140" s="103">
        <f t="shared" ref="F140:AG140" si="43">SUM(F141:F168)</f>
        <v>34355257.789999999</v>
      </c>
      <c r="G140" s="5">
        <f t="shared" si="43"/>
        <v>0</v>
      </c>
      <c r="H140" s="5">
        <f t="shared" si="43"/>
        <v>0</v>
      </c>
      <c r="I140" s="5">
        <f t="shared" si="43"/>
        <v>0</v>
      </c>
      <c r="J140" s="5">
        <f t="shared" si="43"/>
        <v>0</v>
      </c>
      <c r="K140" s="5">
        <f t="shared" si="43"/>
        <v>44750</v>
      </c>
      <c r="L140" s="5">
        <f t="shared" si="43"/>
        <v>0</v>
      </c>
      <c r="M140" s="6">
        <f t="shared" si="43"/>
        <v>0</v>
      </c>
      <c r="N140" s="5">
        <f t="shared" si="43"/>
        <v>0</v>
      </c>
      <c r="O140" s="5">
        <f t="shared" si="43"/>
        <v>17241.14</v>
      </c>
      <c r="P140" s="5">
        <f t="shared" si="43"/>
        <v>30919560.579999998</v>
      </c>
      <c r="Q140" s="5">
        <f t="shared" si="43"/>
        <v>0</v>
      </c>
      <c r="R140" s="5">
        <f t="shared" si="43"/>
        <v>0</v>
      </c>
      <c r="S140" s="5">
        <f t="shared" si="43"/>
        <v>5134.45</v>
      </c>
      <c r="T140" s="5">
        <f t="shared" si="43"/>
        <v>2976240.46</v>
      </c>
      <c r="U140" s="5">
        <f t="shared" si="43"/>
        <v>0</v>
      </c>
      <c r="V140" s="5">
        <f t="shared" si="43"/>
        <v>0</v>
      </c>
      <c r="W140" s="5">
        <f t="shared" si="43"/>
        <v>0</v>
      </c>
      <c r="X140" s="5">
        <f t="shared" si="43"/>
        <v>0</v>
      </c>
      <c r="Y140" s="5">
        <f t="shared" si="43"/>
        <v>0</v>
      </c>
      <c r="Z140" s="5">
        <f t="shared" si="43"/>
        <v>0</v>
      </c>
      <c r="AA140" s="5">
        <f t="shared" si="43"/>
        <v>0</v>
      </c>
      <c r="AB140" s="5">
        <f t="shared" si="43"/>
        <v>0</v>
      </c>
      <c r="AC140" s="5">
        <f t="shared" si="43"/>
        <v>0</v>
      </c>
      <c r="AD140" s="5">
        <f t="shared" si="43"/>
        <v>0</v>
      </c>
      <c r="AE140" s="5">
        <f t="shared" si="43"/>
        <v>414706.75000000012</v>
      </c>
      <c r="AF140" s="5">
        <f t="shared" si="43"/>
        <v>0</v>
      </c>
      <c r="AG140" s="5">
        <f t="shared" si="43"/>
        <v>0</v>
      </c>
      <c r="AH140" s="45" t="s">
        <v>131</v>
      </c>
      <c r="AI140" s="45" t="s">
        <v>131</v>
      </c>
      <c r="AJ140" s="45" t="s">
        <v>131</v>
      </c>
      <c r="AK140" s="22"/>
      <c r="AL140" s="22"/>
      <c r="AM140" s="22"/>
      <c r="AN140" s="22"/>
    </row>
    <row r="141" spans="1:40" ht="62.25" x14ac:dyDescent="0.9">
      <c r="A141" s="1">
        <v>1</v>
      </c>
      <c r="B141" s="24">
        <f>SUBTOTAL(103,$A$97:A141)</f>
        <v>39</v>
      </c>
      <c r="C141" s="71" t="s">
        <v>287</v>
      </c>
      <c r="D141" s="28" t="s">
        <v>400</v>
      </c>
      <c r="E141" s="27">
        <v>0.87120114478643584</v>
      </c>
      <c r="F141" s="5">
        <f t="shared" si="35"/>
        <v>13000.44</v>
      </c>
      <c r="G141" s="5">
        <v>0</v>
      </c>
      <c r="H141" s="5">
        <v>0</v>
      </c>
      <c r="I141" s="5">
        <v>0</v>
      </c>
      <c r="J141" s="5">
        <v>0</v>
      </c>
      <c r="K141" s="5">
        <v>12873</v>
      </c>
      <c r="L141" s="5">
        <v>0</v>
      </c>
      <c r="M141" s="6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  <c r="T141" s="46">
        <v>0</v>
      </c>
      <c r="U141" s="5">
        <v>0</v>
      </c>
      <c r="V141" s="5">
        <v>0</v>
      </c>
      <c r="W141" s="5">
        <v>0</v>
      </c>
      <c r="X141" s="5">
        <v>0</v>
      </c>
      <c r="Y141" s="5">
        <v>0</v>
      </c>
      <c r="Z141" s="5">
        <v>0</v>
      </c>
      <c r="AA141" s="5">
        <v>0</v>
      </c>
      <c r="AB141" s="5">
        <v>0</v>
      </c>
      <c r="AC141" s="5">
        <v>0</v>
      </c>
      <c r="AD141" s="5">
        <v>0</v>
      </c>
      <c r="AE141" s="5">
        <v>127.44</v>
      </c>
      <c r="AF141" s="5">
        <v>0</v>
      </c>
      <c r="AG141" s="5">
        <v>0</v>
      </c>
      <c r="AH141" s="45" t="s">
        <v>51</v>
      </c>
      <c r="AI141" s="45">
        <v>2020</v>
      </c>
      <c r="AJ141" s="45">
        <v>2020</v>
      </c>
      <c r="AK141" s="22"/>
      <c r="AL141" s="22"/>
      <c r="AM141" s="22"/>
      <c r="AN141" s="22"/>
    </row>
    <row r="142" spans="1:40" ht="62.25" x14ac:dyDescent="0.9">
      <c r="A142" s="1">
        <v>1</v>
      </c>
      <c r="B142" s="24">
        <f>SUBTOTAL(103,$A$97:A142)</f>
        <v>40</v>
      </c>
      <c r="C142" s="71" t="s">
        <v>288</v>
      </c>
      <c r="D142" s="28" t="s">
        <v>400</v>
      </c>
      <c r="E142" s="27">
        <v>0.88725132075072177</v>
      </c>
      <c r="F142" s="5">
        <f t="shared" si="35"/>
        <v>1780255.26</v>
      </c>
      <c r="G142" s="5">
        <v>0</v>
      </c>
      <c r="H142" s="5">
        <v>0</v>
      </c>
      <c r="I142" s="5">
        <v>0</v>
      </c>
      <c r="J142" s="5">
        <v>0</v>
      </c>
      <c r="K142" s="5">
        <v>0</v>
      </c>
      <c r="L142" s="5">
        <v>0</v>
      </c>
      <c r="M142" s="6">
        <v>0</v>
      </c>
      <c r="N142" s="5">
        <v>0</v>
      </c>
      <c r="O142" s="5">
        <v>1600</v>
      </c>
      <c r="P142" s="5">
        <v>1762803.51</v>
      </c>
      <c r="Q142" s="5">
        <v>0</v>
      </c>
      <c r="R142" s="5">
        <v>0</v>
      </c>
      <c r="S142" s="5">
        <v>0</v>
      </c>
      <c r="T142" s="46">
        <v>0</v>
      </c>
      <c r="U142" s="5">
        <v>0</v>
      </c>
      <c r="V142" s="5">
        <v>0</v>
      </c>
      <c r="W142" s="5">
        <v>0</v>
      </c>
      <c r="X142" s="5">
        <v>0</v>
      </c>
      <c r="Y142" s="5">
        <v>0</v>
      </c>
      <c r="Z142" s="5">
        <v>0</v>
      </c>
      <c r="AA142" s="5">
        <v>0</v>
      </c>
      <c r="AB142" s="5">
        <v>0</v>
      </c>
      <c r="AC142" s="5">
        <v>0</v>
      </c>
      <c r="AD142" s="5">
        <v>0</v>
      </c>
      <c r="AE142" s="5">
        <v>17451.75</v>
      </c>
      <c r="AF142" s="5">
        <v>0</v>
      </c>
      <c r="AG142" s="5">
        <v>0</v>
      </c>
      <c r="AH142" s="45" t="s">
        <v>51</v>
      </c>
      <c r="AI142" s="7">
        <v>2021</v>
      </c>
      <c r="AJ142" s="7">
        <v>2021</v>
      </c>
      <c r="AK142" s="22"/>
      <c r="AL142" s="22"/>
      <c r="AM142" s="22"/>
      <c r="AN142" s="22"/>
    </row>
    <row r="143" spans="1:40" ht="62.25" x14ac:dyDescent="0.9">
      <c r="A143" s="1">
        <v>1</v>
      </c>
      <c r="B143" s="24">
        <f>SUBTOTAL(103,$A$97:A143)</f>
        <v>41</v>
      </c>
      <c r="C143" s="71" t="s">
        <v>289</v>
      </c>
      <c r="D143" s="28" t="s">
        <v>378</v>
      </c>
      <c r="E143" s="27">
        <v>0.86073469797958557</v>
      </c>
      <c r="F143" s="5">
        <f t="shared" si="35"/>
        <v>7180293.1799999997</v>
      </c>
      <c r="G143" s="5">
        <v>0</v>
      </c>
      <c r="H143" s="5">
        <v>0</v>
      </c>
      <c r="I143" s="5">
        <v>0</v>
      </c>
      <c r="J143" s="5">
        <v>0</v>
      </c>
      <c r="K143" s="5">
        <v>0</v>
      </c>
      <c r="L143" s="5">
        <v>0</v>
      </c>
      <c r="M143" s="6">
        <v>0</v>
      </c>
      <c r="N143" s="5">
        <v>0</v>
      </c>
      <c r="O143" s="5">
        <v>824.88</v>
      </c>
      <c r="P143" s="8">
        <v>7105029.5999999996</v>
      </c>
      <c r="Q143" s="5">
        <v>0</v>
      </c>
      <c r="R143" s="5">
        <v>0</v>
      </c>
      <c r="S143" s="5">
        <v>0</v>
      </c>
      <c r="T143" s="46">
        <v>0</v>
      </c>
      <c r="U143" s="5">
        <v>0</v>
      </c>
      <c r="V143" s="5">
        <v>0</v>
      </c>
      <c r="W143" s="5">
        <v>0</v>
      </c>
      <c r="X143" s="5">
        <v>0</v>
      </c>
      <c r="Y143" s="5">
        <v>0</v>
      </c>
      <c r="Z143" s="5">
        <v>0</v>
      </c>
      <c r="AA143" s="5">
        <v>0</v>
      </c>
      <c r="AB143" s="5">
        <v>0</v>
      </c>
      <c r="AC143" s="5">
        <v>0</v>
      </c>
      <c r="AD143" s="5">
        <v>0</v>
      </c>
      <c r="AE143" s="5">
        <f>ROUND(P143*1.0593%,2)</f>
        <v>75263.58</v>
      </c>
      <c r="AF143" s="5">
        <v>0</v>
      </c>
      <c r="AG143" s="5">
        <v>0</v>
      </c>
      <c r="AH143" s="45" t="s">
        <v>51</v>
      </c>
      <c r="AI143" s="7">
        <v>2022</v>
      </c>
      <c r="AJ143" s="7">
        <v>2022</v>
      </c>
      <c r="AK143" s="22"/>
      <c r="AL143" s="22"/>
      <c r="AM143" s="22"/>
      <c r="AN143" s="22"/>
    </row>
    <row r="144" spans="1:40" ht="62.25" x14ac:dyDescent="0.9">
      <c r="A144" s="1">
        <v>1</v>
      </c>
      <c r="B144" s="24">
        <f>SUBTOTAL(103,$A$97:A144)</f>
        <v>42</v>
      </c>
      <c r="C144" s="71" t="s">
        <v>290</v>
      </c>
      <c r="D144" s="28" t="s">
        <v>401</v>
      </c>
      <c r="E144" s="27">
        <v>0.94940000000000002</v>
      </c>
      <c r="F144" s="5">
        <f t="shared" si="35"/>
        <v>3359804.15</v>
      </c>
      <c r="G144" s="5">
        <v>0</v>
      </c>
      <c r="H144" s="5">
        <v>0</v>
      </c>
      <c r="I144" s="5">
        <v>0</v>
      </c>
      <c r="J144" s="5">
        <v>0</v>
      </c>
      <c r="K144" s="5">
        <v>0</v>
      </c>
      <c r="L144" s="5">
        <v>0</v>
      </c>
      <c r="M144" s="6">
        <v>0</v>
      </c>
      <c r="N144" s="5">
        <v>0</v>
      </c>
      <c r="O144" s="5">
        <v>477.6</v>
      </c>
      <c r="P144" s="5">
        <v>3324586.8</v>
      </c>
      <c r="Q144" s="5">
        <v>0</v>
      </c>
      <c r="R144" s="5">
        <v>0</v>
      </c>
      <c r="S144" s="5">
        <v>0</v>
      </c>
      <c r="T144" s="46">
        <v>0</v>
      </c>
      <c r="U144" s="5">
        <v>0</v>
      </c>
      <c r="V144" s="5">
        <v>0</v>
      </c>
      <c r="W144" s="5">
        <v>0</v>
      </c>
      <c r="X144" s="5">
        <v>0</v>
      </c>
      <c r="Y144" s="5">
        <v>0</v>
      </c>
      <c r="Z144" s="5">
        <v>0</v>
      </c>
      <c r="AA144" s="5">
        <v>0</v>
      </c>
      <c r="AB144" s="5">
        <v>0</v>
      </c>
      <c r="AC144" s="5">
        <v>0</v>
      </c>
      <c r="AD144" s="5">
        <v>0</v>
      </c>
      <c r="AE144" s="5">
        <f>ROUND(P144*1.0593%,2)</f>
        <v>35217.35</v>
      </c>
      <c r="AF144" s="5">
        <v>0</v>
      </c>
      <c r="AG144" s="5">
        <v>0</v>
      </c>
      <c r="AH144" s="45" t="s">
        <v>51</v>
      </c>
      <c r="AI144" s="7">
        <v>2022</v>
      </c>
      <c r="AJ144" s="7">
        <v>2022</v>
      </c>
      <c r="AK144" s="22"/>
      <c r="AL144" s="22"/>
      <c r="AM144" s="22"/>
      <c r="AN144" s="22"/>
    </row>
    <row r="145" spans="1:40" ht="62.25" x14ac:dyDescent="0.9">
      <c r="A145" s="1">
        <v>1</v>
      </c>
      <c r="B145" s="24">
        <f>SUBTOTAL(103,$A$97:A145)</f>
        <v>43</v>
      </c>
      <c r="C145" s="71" t="s">
        <v>291</v>
      </c>
      <c r="D145" s="28" t="s">
        <v>400</v>
      </c>
      <c r="E145" s="27">
        <v>0.50380000000000003</v>
      </c>
      <c r="F145" s="5">
        <f t="shared" si="35"/>
        <v>580524.38</v>
      </c>
      <c r="G145" s="5">
        <v>0</v>
      </c>
      <c r="H145" s="5">
        <v>0</v>
      </c>
      <c r="I145" s="5">
        <v>0</v>
      </c>
      <c r="J145" s="5">
        <v>0</v>
      </c>
      <c r="K145" s="5">
        <v>0</v>
      </c>
      <c r="L145" s="5">
        <v>0</v>
      </c>
      <c r="M145" s="6">
        <v>0</v>
      </c>
      <c r="N145" s="5">
        <v>0</v>
      </c>
      <c r="O145" s="5">
        <v>431.8</v>
      </c>
      <c r="P145" s="8">
        <v>571945.19999999995</v>
      </c>
      <c r="Q145" s="5">
        <v>0</v>
      </c>
      <c r="R145" s="5">
        <v>0</v>
      </c>
      <c r="S145" s="5">
        <v>0</v>
      </c>
      <c r="T145" s="46">
        <v>0</v>
      </c>
      <c r="U145" s="5">
        <v>0</v>
      </c>
      <c r="V145" s="5">
        <v>0</v>
      </c>
      <c r="W145" s="5">
        <v>0</v>
      </c>
      <c r="X145" s="5">
        <v>0</v>
      </c>
      <c r="Y145" s="5">
        <v>0</v>
      </c>
      <c r="Z145" s="5">
        <v>0</v>
      </c>
      <c r="AA145" s="5">
        <v>0</v>
      </c>
      <c r="AB145" s="5">
        <v>0</v>
      </c>
      <c r="AC145" s="5">
        <v>0</v>
      </c>
      <c r="AD145" s="5">
        <v>0</v>
      </c>
      <c r="AE145" s="5">
        <f>ROUND(P145*1.5%,2)</f>
        <v>8579.18</v>
      </c>
      <c r="AF145" s="5">
        <v>0</v>
      </c>
      <c r="AG145" s="5">
        <v>0</v>
      </c>
      <c r="AH145" s="45" t="s">
        <v>51</v>
      </c>
      <c r="AI145" s="7">
        <v>2022</v>
      </c>
      <c r="AJ145" s="7">
        <v>2022</v>
      </c>
      <c r="AK145" s="22"/>
      <c r="AL145" s="22"/>
      <c r="AM145" s="22"/>
      <c r="AN145" s="22"/>
    </row>
    <row r="146" spans="1:40" ht="62.25" x14ac:dyDescent="0.9">
      <c r="A146" s="1">
        <v>1</v>
      </c>
      <c r="B146" s="24">
        <f>SUBTOTAL(103,$A$97:A146)</f>
        <v>44</v>
      </c>
      <c r="C146" s="71" t="s">
        <v>292</v>
      </c>
      <c r="D146" s="28" t="s">
        <v>400</v>
      </c>
      <c r="E146" s="27">
        <v>0.93600000000000005</v>
      </c>
      <c r="F146" s="5">
        <f t="shared" si="35"/>
        <v>1170243.6200000001</v>
      </c>
      <c r="G146" s="5">
        <v>0</v>
      </c>
      <c r="H146" s="5">
        <v>0</v>
      </c>
      <c r="I146" s="5">
        <v>0</v>
      </c>
      <c r="J146" s="5">
        <v>0</v>
      </c>
      <c r="K146" s="5">
        <v>0</v>
      </c>
      <c r="L146" s="5">
        <v>0</v>
      </c>
      <c r="M146" s="6">
        <v>0</v>
      </c>
      <c r="N146" s="5">
        <v>0</v>
      </c>
      <c r="O146" s="5">
        <v>1110</v>
      </c>
      <c r="P146" s="5">
        <v>1158771.78</v>
      </c>
      <c r="Q146" s="5">
        <v>0</v>
      </c>
      <c r="R146" s="5">
        <v>0</v>
      </c>
      <c r="S146" s="5">
        <v>0</v>
      </c>
      <c r="T146" s="46">
        <v>0</v>
      </c>
      <c r="U146" s="5">
        <v>0</v>
      </c>
      <c r="V146" s="5">
        <v>0</v>
      </c>
      <c r="W146" s="5">
        <v>0</v>
      </c>
      <c r="X146" s="5">
        <v>0</v>
      </c>
      <c r="Y146" s="5">
        <v>0</v>
      </c>
      <c r="Z146" s="5">
        <v>0</v>
      </c>
      <c r="AA146" s="5">
        <v>0</v>
      </c>
      <c r="AB146" s="5">
        <v>0</v>
      </c>
      <c r="AC146" s="5">
        <v>0</v>
      </c>
      <c r="AD146" s="5">
        <v>0</v>
      </c>
      <c r="AE146" s="5">
        <v>11471.84</v>
      </c>
      <c r="AF146" s="5">
        <v>0</v>
      </c>
      <c r="AG146" s="5">
        <v>0</v>
      </c>
      <c r="AH146" s="45" t="s">
        <v>51</v>
      </c>
      <c r="AI146" s="45">
        <v>2020</v>
      </c>
      <c r="AJ146" s="45">
        <v>2020</v>
      </c>
      <c r="AK146" s="22"/>
      <c r="AL146" s="22"/>
      <c r="AM146" s="22"/>
      <c r="AN146" s="22"/>
    </row>
    <row r="147" spans="1:40" ht="62.25" x14ac:dyDescent="0.9">
      <c r="A147" s="1">
        <v>1</v>
      </c>
      <c r="B147" s="24">
        <f>SUBTOTAL(103,$A$97:A147)</f>
        <v>45</v>
      </c>
      <c r="C147" s="71" t="s">
        <v>293</v>
      </c>
      <c r="D147" s="28" t="s">
        <v>400</v>
      </c>
      <c r="E147" s="27">
        <v>0.91669999999999996</v>
      </c>
      <c r="F147" s="5">
        <f t="shared" si="35"/>
        <v>82236.160000000003</v>
      </c>
      <c r="G147" s="5">
        <v>0</v>
      </c>
      <c r="H147" s="5">
        <v>0</v>
      </c>
      <c r="I147" s="5">
        <v>0</v>
      </c>
      <c r="J147" s="5">
        <v>0</v>
      </c>
      <c r="K147" s="5">
        <v>0</v>
      </c>
      <c r="L147" s="5">
        <v>0</v>
      </c>
      <c r="M147" s="6">
        <v>0</v>
      </c>
      <c r="N147" s="5">
        <v>0</v>
      </c>
      <c r="O147" s="5">
        <v>1586.2</v>
      </c>
      <c r="P147" s="5">
        <v>81430</v>
      </c>
      <c r="Q147" s="5">
        <v>0</v>
      </c>
      <c r="R147" s="5">
        <v>0</v>
      </c>
      <c r="S147" s="5">
        <v>0</v>
      </c>
      <c r="T147" s="5">
        <v>0</v>
      </c>
      <c r="U147" s="5">
        <v>0</v>
      </c>
      <c r="V147" s="5">
        <v>0</v>
      </c>
      <c r="W147" s="5">
        <v>0</v>
      </c>
      <c r="X147" s="5">
        <v>0</v>
      </c>
      <c r="Y147" s="5">
        <v>0</v>
      </c>
      <c r="Z147" s="5">
        <v>0</v>
      </c>
      <c r="AA147" s="5">
        <v>0</v>
      </c>
      <c r="AB147" s="5">
        <v>0</v>
      </c>
      <c r="AC147" s="5">
        <v>0</v>
      </c>
      <c r="AD147" s="5">
        <v>0</v>
      </c>
      <c r="AE147" s="5">
        <v>806.16</v>
      </c>
      <c r="AF147" s="5">
        <v>0</v>
      </c>
      <c r="AG147" s="5">
        <v>0</v>
      </c>
      <c r="AH147" s="45" t="s">
        <v>51</v>
      </c>
      <c r="AI147" s="45">
        <v>2020</v>
      </c>
      <c r="AJ147" s="45">
        <v>2020</v>
      </c>
      <c r="AK147" s="22"/>
      <c r="AL147" s="22"/>
      <c r="AM147" s="22"/>
      <c r="AN147" s="22"/>
    </row>
    <row r="148" spans="1:40" ht="62.25" x14ac:dyDescent="0.9">
      <c r="A148" s="1">
        <v>1</v>
      </c>
      <c r="B148" s="24">
        <f>SUBTOTAL(103,$A$97:A148)</f>
        <v>46</v>
      </c>
      <c r="C148" s="71" t="s">
        <v>294</v>
      </c>
      <c r="D148" s="33" t="s">
        <v>400</v>
      </c>
      <c r="E148" s="27">
        <v>0.86950000000000005</v>
      </c>
      <c r="F148" s="5">
        <f t="shared" si="35"/>
        <v>32192.58</v>
      </c>
      <c r="G148" s="5">
        <v>0</v>
      </c>
      <c r="H148" s="5">
        <v>0</v>
      </c>
      <c r="I148" s="5">
        <v>0</v>
      </c>
      <c r="J148" s="5">
        <v>0</v>
      </c>
      <c r="K148" s="5">
        <v>31877</v>
      </c>
      <c r="L148" s="5">
        <v>0</v>
      </c>
      <c r="M148" s="6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  <c r="T148" s="5">
        <v>0</v>
      </c>
      <c r="U148" s="5">
        <v>0</v>
      </c>
      <c r="V148" s="5">
        <v>0</v>
      </c>
      <c r="W148" s="5">
        <v>0</v>
      </c>
      <c r="X148" s="5">
        <v>0</v>
      </c>
      <c r="Y148" s="5">
        <v>0</v>
      </c>
      <c r="Z148" s="5">
        <v>0</v>
      </c>
      <c r="AA148" s="5">
        <v>0</v>
      </c>
      <c r="AB148" s="5">
        <v>0</v>
      </c>
      <c r="AC148" s="5">
        <v>0</v>
      </c>
      <c r="AD148" s="5">
        <v>0</v>
      </c>
      <c r="AE148" s="5">
        <v>315.58</v>
      </c>
      <c r="AF148" s="5">
        <v>0</v>
      </c>
      <c r="AG148" s="5">
        <v>0</v>
      </c>
      <c r="AH148" s="45" t="s">
        <v>51</v>
      </c>
      <c r="AI148" s="7">
        <v>2022</v>
      </c>
      <c r="AJ148" s="7">
        <v>2022</v>
      </c>
      <c r="AK148" s="22"/>
      <c r="AL148" s="22"/>
      <c r="AM148" s="22"/>
      <c r="AN148" s="22"/>
    </row>
    <row r="149" spans="1:40" ht="62.25" x14ac:dyDescent="0.9">
      <c r="A149" s="1">
        <v>1</v>
      </c>
      <c r="B149" s="24">
        <f>SUBTOTAL(103,$A$97:A149)</f>
        <v>47</v>
      </c>
      <c r="C149" s="71" t="s">
        <v>295</v>
      </c>
      <c r="D149" s="28" t="s">
        <v>400</v>
      </c>
      <c r="E149" s="27">
        <v>0.94930000000000003</v>
      </c>
      <c r="F149" s="5">
        <f t="shared" si="35"/>
        <v>23581.1</v>
      </c>
      <c r="G149" s="5">
        <v>0</v>
      </c>
      <c r="H149" s="5">
        <v>0</v>
      </c>
      <c r="I149" s="5">
        <v>0</v>
      </c>
      <c r="J149" s="5">
        <v>0</v>
      </c>
      <c r="K149" s="5">
        <v>0</v>
      </c>
      <c r="L149" s="5">
        <v>0</v>
      </c>
      <c r="M149" s="6">
        <v>0</v>
      </c>
      <c r="N149" s="5">
        <v>0</v>
      </c>
      <c r="O149" s="5">
        <v>649.79999999999995</v>
      </c>
      <c r="P149" s="5">
        <v>23349.94</v>
      </c>
      <c r="Q149" s="5">
        <v>0</v>
      </c>
      <c r="R149" s="5">
        <v>0</v>
      </c>
      <c r="S149" s="5">
        <v>0</v>
      </c>
      <c r="T149" s="5">
        <v>0</v>
      </c>
      <c r="U149" s="5">
        <v>0</v>
      </c>
      <c r="V149" s="5">
        <v>0</v>
      </c>
      <c r="W149" s="5">
        <v>0</v>
      </c>
      <c r="X149" s="5">
        <v>0</v>
      </c>
      <c r="Y149" s="5">
        <v>0</v>
      </c>
      <c r="Z149" s="5">
        <v>0</v>
      </c>
      <c r="AA149" s="5">
        <v>0</v>
      </c>
      <c r="AB149" s="5">
        <v>0</v>
      </c>
      <c r="AC149" s="5">
        <v>0</v>
      </c>
      <c r="AD149" s="5">
        <v>0</v>
      </c>
      <c r="AE149" s="5">
        <v>231.16</v>
      </c>
      <c r="AF149" s="5">
        <v>0</v>
      </c>
      <c r="AG149" s="5">
        <v>0</v>
      </c>
      <c r="AH149" s="45" t="s">
        <v>51</v>
      </c>
      <c r="AI149" s="45">
        <v>2020</v>
      </c>
      <c r="AJ149" s="45">
        <v>2020</v>
      </c>
      <c r="AK149" s="22"/>
      <c r="AL149" s="22"/>
      <c r="AM149" s="22"/>
      <c r="AN149" s="22"/>
    </row>
    <row r="150" spans="1:40" ht="62.25" x14ac:dyDescent="0.9">
      <c r="A150" s="1">
        <v>1</v>
      </c>
      <c r="B150" s="24">
        <f>SUBTOTAL(103,$A$97:A150)</f>
        <v>48</v>
      </c>
      <c r="C150" s="71" t="s">
        <v>296</v>
      </c>
      <c r="D150" s="28" t="s">
        <v>401</v>
      </c>
      <c r="E150" s="27">
        <v>0.79333438101544396</v>
      </c>
      <c r="F150" s="5">
        <f t="shared" si="35"/>
        <v>649198.31999999995</v>
      </c>
      <c r="G150" s="5">
        <v>0</v>
      </c>
      <c r="H150" s="5">
        <v>0</v>
      </c>
      <c r="I150" s="5">
        <v>0</v>
      </c>
      <c r="J150" s="5">
        <v>0</v>
      </c>
      <c r="K150" s="5">
        <v>0</v>
      </c>
      <c r="L150" s="5">
        <v>0</v>
      </c>
      <c r="M150" s="6">
        <v>0</v>
      </c>
      <c r="N150" s="5">
        <v>0</v>
      </c>
      <c r="O150" s="5">
        <v>1265</v>
      </c>
      <c r="P150" s="5">
        <v>640930.31999999995</v>
      </c>
      <c r="Q150" s="5">
        <v>0</v>
      </c>
      <c r="R150" s="5">
        <v>0</v>
      </c>
      <c r="S150" s="5">
        <v>0</v>
      </c>
      <c r="T150" s="5">
        <v>0</v>
      </c>
      <c r="U150" s="5">
        <v>0</v>
      </c>
      <c r="V150" s="5">
        <v>0</v>
      </c>
      <c r="W150" s="5">
        <v>0</v>
      </c>
      <c r="X150" s="5">
        <v>0</v>
      </c>
      <c r="Y150" s="5">
        <v>0</v>
      </c>
      <c r="Z150" s="5">
        <v>0</v>
      </c>
      <c r="AA150" s="5">
        <v>0</v>
      </c>
      <c r="AB150" s="5">
        <v>0</v>
      </c>
      <c r="AC150" s="5">
        <v>0</v>
      </c>
      <c r="AD150" s="5">
        <v>0</v>
      </c>
      <c r="AE150" s="5">
        <v>8268</v>
      </c>
      <c r="AF150" s="5">
        <v>0</v>
      </c>
      <c r="AG150" s="5">
        <v>0</v>
      </c>
      <c r="AH150" s="45" t="s">
        <v>51</v>
      </c>
      <c r="AI150" s="45">
        <v>2020</v>
      </c>
      <c r="AJ150" s="45">
        <v>2020</v>
      </c>
      <c r="AK150" s="22"/>
      <c r="AL150" s="22"/>
      <c r="AM150" s="22"/>
      <c r="AN150" s="22"/>
    </row>
    <row r="151" spans="1:40" ht="62.25" x14ac:dyDescent="0.9">
      <c r="A151" s="1">
        <v>1</v>
      </c>
      <c r="B151" s="24">
        <f>SUBTOTAL(103,$A$97:A151)</f>
        <v>49</v>
      </c>
      <c r="C151" s="71" t="s">
        <v>297</v>
      </c>
      <c r="D151" s="28" t="s">
        <v>400</v>
      </c>
      <c r="E151" s="27">
        <v>0.91920000000000002</v>
      </c>
      <c r="F151" s="5">
        <f t="shared" si="35"/>
        <v>6537045.4800000004</v>
      </c>
      <c r="G151" s="5">
        <v>0</v>
      </c>
      <c r="H151" s="5">
        <v>0</v>
      </c>
      <c r="I151" s="5">
        <v>0</v>
      </c>
      <c r="J151" s="5">
        <v>0</v>
      </c>
      <c r="K151" s="5">
        <v>0</v>
      </c>
      <c r="L151" s="5">
        <v>0</v>
      </c>
      <c r="M151" s="6">
        <v>0</v>
      </c>
      <c r="N151" s="5">
        <v>0</v>
      </c>
      <c r="O151" s="5">
        <v>1107.2</v>
      </c>
      <c r="P151" s="5">
        <v>6468524.4000000004</v>
      </c>
      <c r="Q151" s="5">
        <v>0</v>
      </c>
      <c r="R151" s="5">
        <v>0</v>
      </c>
      <c r="S151" s="5">
        <v>0</v>
      </c>
      <c r="T151" s="46">
        <v>0</v>
      </c>
      <c r="U151" s="5">
        <v>0</v>
      </c>
      <c r="V151" s="5">
        <v>0</v>
      </c>
      <c r="W151" s="5">
        <v>0</v>
      </c>
      <c r="X151" s="5">
        <v>0</v>
      </c>
      <c r="Y151" s="5">
        <v>0</v>
      </c>
      <c r="Z151" s="5">
        <v>0</v>
      </c>
      <c r="AA151" s="5">
        <v>0</v>
      </c>
      <c r="AB151" s="5">
        <v>0</v>
      </c>
      <c r="AC151" s="5">
        <v>0</v>
      </c>
      <c r="AD151" s="5">
        <v>0</v>
      </c>
      <c r="AE151" s="5">
        <f>ROUND(P151*1.0593%,2)</f>
        <v>68521.08</v>
      </c>
      <c r="AF151" s="5">
        <v>0</v>
      </c>
      <c r="AG151" s="5">
        <v>0</v>
      </c>
      <c r="AH151" s="45" t="s">
        <v>51</v>
      </c>
      <c r="AI151" s="7">
        <v>2022</v>
      </c>
      <c r="AJ151" s="7">
        <v>2022</v>
      </c>
      <c r="AK151" s="22"/>
      <c r="AL151" s="22"/>
      <c r="AM151" s="22"/>
      <c r="AN151" s="22"/>
    </row>
    <row r="152" spans="1:40" ht="62.25" x14ac:dyDescent="0.9">
      <c r="A152" s="1">
        <v>1</v>
      </c>
      <c r="B152" s="24">
        <f>SUBTOTAL(103,$A$97:A152)</f>
        <v>50</v>
      </c>
      <c r="C152" s="71" t="s">
        <v>298</v>
      </c>
      <c r="D152" s="33" t="s">
        <v>401</v>
      </c>
      <c r="E152" s="27">
        <v>0.80210000000000004</v>
      </c>
      <c r="F152" s="5">
        <f t="shared" si="35"/>
        <v>69044.600000000006</v>
      </c>
      <c r="G152" s="5">
        <v>0</v>
      </c>
      <c r="H152" s="5">
        <v>0</v>
      </c>
      <c r="I152" s="5">
        <v>0</v>
      </c>
      <c r="J152" s="5">
        <v>0</v>
      </c>
      <c r="K152" s="5">
        <v>0</v>
      </c>
      <c r="L152" s="5">
        <v>0</v>
      </c>
      <c r="M152" s="6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276.85000000000002</v>
      </c>
      <c r="T152" s="5">
        <v>68320.88</v>
      </c>
      <c r="U152" s="5">
        <v>0</v>
      </c>
      <c r="V152" s="5">
        <v>0</v>
      </c>
      <c r="W152" s="5">
        <v>0</v>
      </c>
      <c r="X152" s="5">
        <v>0</v>
      </c>
      <c r="Y152" s="5">
        <v>0</v>
      </c>
      <c r="Z152" s="5">
        <v>0</v>
      </c>
      <c r="AA152" s="5">
        <v>0</v>
      </c>
      <c r="AB152" s="5">
        <v>0</v>
      </c>
      <c r="AC152" s="5">
        <v>0</v>
      </c>
      <c r="AD152" s="5">
        <v>0</v>
      </c>
      <c r="AE152" s="5">
        <f>ROUND(T152*1.0593%,2)</f>
        <v>723.72</v>
      </c>
      <c r="AF152" s="5">
        <v>0</v>
      </c>
      <c r="AG152" s="5">
        <v>0</v>
      </c>
      <c r="AH152" s="45" t="s">
        <v>51</v>
      </c>
      <c r="AI152" s="7">
        <v>2022</v>
      </c>
      <c r="AJ152" s="7">
        <v>2022</v>
      </c>
      <c r="AK152" s="22"/>
      <c r="AL152" s="22"/>
      <c r="AM152" s="22"/>
      <c r="AN152" s="22"/>
    </row>
    <row r="153" spans="1:40" ht="62.25" x14ac:dyDescent="0.9">
      <c r="A153" s="1">
        <v>1</v>
      </c>
      <c r="B153" s="24">
        <f>SUBTOTAL(103,$A$97:A153)</f>
        <v>51</v>
      </c>
      <c r="C153" s="71" t="s">
        <v>299</v>
      </c>
      <c r="D153" s="28" t="s">
        <v>401</v>
      </c>
      <c r="E153" s="27">
        <v>0.98829999999999996</v>
      </c>
      <c r="F153" s="5">
        <f t="shared" si="35"/>
        <v>49508.61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6">
        <v>0</v>
      </c>
      <c r="N153" s="5">
        <v>0</v>
      </c>
      <c r="O153" s="5">
        <v>284.39999999999998</v>
      </c>
      <c r="P153" s="5">
        <v>48776.959999999999</v>
      </c>
      <c r="Q153" s="5">
        <v>0</v>
      </c>
      <c r="R153" s="5">
        <v>0</v>
      </c>
      <c r="S153" s="5">
        <v>0</v>
      </c>
      <c r="T153" s="5">
        <v>0</v>
      </c>
      <c r="U153" s="5">
        <v>0</v>
      </c>
      <c r="V153" s="5">
        <v>0</v>
      </c>
      <c r="W153" s="5">
        <v>0</v>
      </c>
      <c r="X153" s="5">
        <v>0</v>
      </c>
      <c r="Y153" s="5">
        <v>0</v>
      </c>
      <c r="Z153" s="5">
        <v>0</v>
      </c>
      <c r="AA153" s="5">
        <v>0</v>
      </c>
      <c r="AB153" s="5">
        <v>0</v>
      </c>
      <c r="AC153" s="5">
        <v>0</v>
      </c>
      <c r="AD153" s="5">
        <v>0</v>
      </c>
      <c r="AE153" s="5">
        <f>ROUND(P153*1.5%,2)</f>
        <v>731.65</v>
      </c>
      <c r="AF153" s="5">
        <v>0</v>
      </c>
      <c r="AG153" s="5">
        <v>0</v>
      </c>
      <c r="AH153" s="45" t="s">
        <v>51</v>
      </c>
      <c r="AI153" s="7">
        <v>2022</v>
      </c>
      <c r="AJ153" s="7">
        <v>2022</v>
      </c>
      <c r="AK153" s="22"/>
      <c r="AL153" s="22"/>
      <c r="AM153" s="22"/>
      <c r="AN153" s="22"/>
    </row>
    <row r="154" spans="1:40" ht="62.25" x14ac:dyDescent="0.9">
      <c r="A154" s="1">
        <v>1</v>
      </c>
      <c r="B154" s="24">
        <f>SUBTOTAL(103,$A$97:A154)</f>
        <v>52</v>
      </c>
      <c r="C154" s="71" t="s">
        <v>300</v>
      </c>
      <c r="D154" s="28" t="s">
        <v>401</v>
      </c>
      <c r="E154" s="27">
        <v>0.86109999999999998</v>
      </c>
      <c r="F154" s="5">
        <f t="shared" si="35"/>
        <v>319940.15999999997</v>
      </c>
      <c r="G154" s="5">
        <v>0</v>
      </c>
      <c r="H154" s="5">
        <v>0</v>
      </c>
      <c r="I154" s="5">
        <v>0</v>
      </c>
      <c r="J154" s="5">
        <v>0</v>
      </c>
      <c r="K154" s="5">
        <v>0</v>
      </c>
      <c r="L154" s="5">
        <v>0</v>
      </c>
      <c r="M154" s="6">
        <v>0</v>
      </c>
      <c r="N154" s="5">
        <v>0</v>
      </c>
      <c r="O154" s="5">
        <v>1539</v>
      </c>
      <c r="P154" s="5">
        <v>316586.56</v>
      </c>
      <c r="Q154" s="5">
        <v>0</v>
      </c>
      <c r="R154" s="5">
        <v>0</v>
      </c>
      <c r="S154" s="5">
        <v>0</v>
      </c>
      <c r="T154" s="46">
        <v>0</v>
      </c>
      <c r="U154" s="5">
        <v>0</v>
      </c>
      <c r="V154" s="5">
        <v>0</v>
      </c>
      <c r="W154" s="5">
        <v>0</v>
      </c>
      <c r="X154" s="5">
        <v>0</v>
      </c>
      <c r="Y154" s="5">
        <v>0</v>
      </c>
      <c r="Z154" s="5">
        <v>0</v>
      </c>
      <c r="AA154" s="5">
        <v>0</v>
      </c>
      <c r="AB154" s="5">
        <v>0</v>
      </c>
      <c r="AC154" s="5">
        <v>0</v>
      </c>
      <c r="AD154" s="5">
        <v>0</v>
      </c>
      <c r="AE154" s="5">
        <f>ROUND(P154*1.0593%,2)</f>
        <v>3353.6</v>
      </c>
      <c r="AF154" s="5">
        <v>0</v>
      </c>
      <c r="AG154" s="5">
        <v>0</v>
      </c>
      <c r="AH154" s="45" t="s">
        <v>51</v>
      </c>
      <c r="AI154" s="7">
        <v>2022</v>
      </c>
      <c r="AJ154" s="7">
        <v>2022</v>
      </c>
      <c r="AK154" s="22"/>
      <c r="AL154" s="22"/>
      <c r="AM154" s="22"/>
      <c r="AN154" s="22"/>
    </row>
    <row r="155" spans="1:40" ht="62.25" x14ac:dyDescent="0.9">
      <c r="A155" s="1">
        <v>1</v>
      </c>
      <c r="B155" s="24">
        <f>SUBTOTAL(103,$A$97:A155)</f>
        <v>53</v>
      </c>
      <c r="C155" s="71" t="s">
        <v>301</v>
      </c>
      <c r="D155" s="28" t="s">
        <v>401</v>
      </c>
      <c r="E155" s="27">
        <v>0.85870000000000002</v>
      </c>
      <c r="F155" s="5">
        <f t="shared" si="35"/>
        <v>6149105.8900000006</v>
      </c>
      <c r="G155" s="5">
        <v>0</v>
      </c>
      <c r="H155" s="5">
        <v>0</v>
      </c>
      <c r="I155" s="5">
        <v>0</v>
      </c>
      <c r="J155" s="5">
        <v>0</v>
      </c>
      <c r="K155" s="5">
        <v>0</v>
      </c>
      <c r="L155" s="5">
        <v>0</v>
      </c>
      <c r="M155" s="6">
        <v>0</v>
      </c>
      <c r="N155" s="5">
        <v>0</v>
      </c>
      <c r="O155" s="5">
        <v>748</v>
      </c>
      <c r="P155" s="8">
        <v>6058232.4000000004</v>
      </c>
      <c r="Q155" s="5">
        <v>0</v>
      </c>
      <c r="R155" s="5">
        <v>0</v>
      </c>
      <c r="S155" s="5">
        <v>0</v>
      </c>
      <c r="T155" s="46">
        <v>0</v>
      </c>
      <c r="U155" s="5">
        <v>0</v>
      </c>
      <c r="V155" s="5">
        <v>0</v>
      </c>
      <c r="W155" s="5">
        <v>0</v>
      </c>
      <c r="X155" s="5">
        <v>0</v>
      </c>
      <c r="Y155" s="5">
        <v>0</v>
      </c>
      <c r="Z155" s="5">
        <v>0</v>
      </c>
      <c r="AA155" s="5">
        <v>0</v>
      </c>
      <c r="AB155" s="5">
        <v>0</v>
      </c>
      <c r="AC155" s="5">
        <v>0</v>
      </c>
      <c r="AD155" s="5">
        <v>0</v>
      </c>
      <c r="AE155" s="5">
        <f>ROUND(P155*1.5%,2)</f>
        <v>90873.49</v>
      </c>
      <c r="AF155" s="5">
        <v>0</v>
      </c>
      <c r="AG155" s="5">
        <v>0</v>
      </c>
      <c r="AH155" s="45" t="s">
        <v>51</v>
      </c>
      <c r="AI155" s="7">
        <v>2022</v>
      </c>
      <c r="AJ155" s="7">
        <v>2022</v>
      </c>
      <c r="AK155" s="22"/>
      <c r="AL155" s="22"/>
      <c r="AM155" s="22"/>
      <c r="AN155" s="22"/>
    </row>
    <row r="156" spans="1:40" ht="62.25" x14ac:dyDescent="0.9">
      <c r="A156" s="1">
        <v>1</v>
      </c>
      <c r="B156" s="24">
        <f>SUBTOTAL(103,$A$97:A156)</f>
        <v>54</v>
      </c>
      <c r="C156" s="71" t="s">
        <v>302</v>
      </c>
      <c r="D156" s="33">
        <v>2015</v>
      </c>
      <c r="E156" s="27">
        <v>0.9476</v>
      </c>
      <c r="F156" s="5">
        <f t="shared" si="35"/>
        <v>37308.06</v>
      </c>
      <c r="G156" s="5">
        <v>0</v>
      </c>
      <c r="H156" s="5">
        <v>0</v>
      </c>
      <c r="I156" s="5">
        <v>0</v>
      </c>
      <c r="J156" s="5">
        <v>0</v>
      </c>
      <c r="K156" s="5">
        <v>0</v>
      </c>
      <c r="L156" s="5">
        <v>0</v>
      </c>
      <c r="M156" s="6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174</v>
      </c>
      <c r="T156" s="46">
        <v>37308.06</v>
      </c>
      <c r="U156" s="5">
        <v>0</v>
      </c>
      <c r="V156" s="5">
        <v>0</v>
      </c>
      <c r="W156" s="5">
        <v>0</v>
      </c>
      <c r="X156" s="5">
        <v>0</v>
      </c>
      <c r="Y156" s="5">
        <v>0</v>
      </c>
      <c r="Z156" s="5">
        <v>0</v>
      </c>
      <c r="AA156" s="5">
        <v>0</v>
      </c>
      <c r="AB156" s="5">
        <v>0</v>
      </c>
      <c r="AC156" s="5">
        <v>0</v>
      </c>
      <c r="AD156" s="5">
        <v>0</v>
      </c>
      <c r="AE156" s="5">
        <v>0</v>
      </c>
      <c r="AF156" s="5">
        <v>0</v>
      </c>
      <c r="AG156" s="5">
        <v>0</v>
      </c>
      <c r="AH156" s="45" t="s">
        <v>51</v>
      </c>
      <c r="AI156" s="7">
        <v>2020</v>
      </c>
      <c r="AJ156" s="7" t="s">
        <v>51</v>
      </c>
      <c r="AK156" s="22"/>
      <c r="AL156" s="22"/>
      <c r="AM156" s="22"/>
      <c r="AN156" s="22"/>
    </row>
    <row r="157" spans="1:40" ht="62.25" x14ac:dyDescent="0.9">
      <c r="A157" s="1">
        <v>1</v>
      </c>
      <c r="B157" s="24">
        <f>SUBTOTAL(103,$A$97:A157)</f>
        <v>55</v>
      </c>
      <c r="C157" s="71" t="s">
        <v>303</v>
      </c>
      <c r="D157" s="28" t="s">
        <v>401</v>
      </c>
      <c r="E157" s="27">
        <v>0.94679999999999997</v>
      </c>
      <c r="F157" s="5">
        <f t="shared" si="35"/>
        <v>1994384.8699999999</v>
      </c>
      <c r="G157" s="5">
        <v>0</v>
      </c>
      <c r="H157" s="5">
        <v>0</v>
      </c>
      <c r="I157" s="5">
        <v>0</v>
      </c>
      <c r="J157" s="5">
        <v>0</v>
      </c>
      <c r="K157" s="5">
        <v>0</v>
      </c>
      <c r="L157" s="5">
        <v>0</v>
      </c>
      <c r="M157" s="6">
        <v>0</v>
      </c>
      <c r="N157" s="5">
        <v>0</v>
      </c>
      <c r="O157" s="5">
        <v>289.66000000000003</v>
      </c>
      <c r="P157" s="5">
        <v>1964911.2</v>
      </c>
      <c r="Q157" s="5">
        <v>0</v>
      </c>
      <c r="R157" s="5">
        <v>0</v>
      </c>
      <c r="S157" s="5">
        <v>0</v>
      </c>
      <c r="T157" s="46">
        <v>0</v>
      </c>
      <c r="U157" s="5">
        <v>0</v>
      </c>
      <c r="V157" s="5">
        <v>0</v>
      </c>
      <c r="W157" s="5">
        <v>0</v>
      </c>
      <c r="X157" s="5">
        <v>0</v>
      </c>
      <c r="Y157" s="5">
        <v>0</v>
      </c>
      <c r="Z157" s="5">
        <v>0</v>
      </c>
      <c r="AA157" s="5">
        <v>0</v>
      </c>
      <c r="AB157" s="5">
        <v>0</v>
      </c>
      <c r="AC157" s="5">
        <v>0</v>
      </c>
      <c r="AD157" s="5">
        <v>0</v>
      </c>
      <c r="AE157" s="5">
        <f>ROUND(P157*1.5%,2)</f>
        <v>29473.67</v>
      </c>
      <c r="AF157" s="5">
        <v>0</v>
      </c>
      <c r="AG157" s="5">
        <v>0</v>
      </c>
      <c r="AH157" s="45" t="s">
        <v>51</v>
      </c>
      <c r="AI157" s="7">
        <v>2022</v>
      </c>
      <c r="AJ157" s="7">
        <v>2022</v>
      </c>
      <c r="AK157" s="22"/>
      <c r="AL157" s="22"/>
      <c r="AM157" s="22"/>
      <c r="AN157" s="22"/>
    </row>
    <row r="158" spans="1:40" ht="62.25" x14ac:dyDescent="0.9">
      <c r="A158" s="1">
        <v>1</v>
      </c>
      <c r="B158" s="24">
        <f>SUBTOTAL(103,$A$97:A158)</f>
        <v>56</v>
      </c>
      <c r="C158" s="71" t="s">
        <v>304</v>
      </c>
      <c r="D158" s="33" t="s">
        <v>378</v>
      </c>
      <c r="E158" s="27">
        <v>0.92569999999999997</v>
      </c>
      <c r="F158" s="5">
        <f t="shared" si="35"/>
        <v>2870921.25</v>
      </c>
      <c r="G158" s="5">
        <v>0</v>
      </c>
      <c r="H158" s="5">
        <v>0</v>
      </c>
      <c r="I158" s="5">
        <v>0</v>
      </c>
      <c r="J158" s="5">
        <v>0</v>
      </c>
      <c r="K158" s="5">
        <v>0</v>
      </c>
      <c r="L158" s="5">
        <v>0</v>
      </c>
      <c r="M158" s="6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3007.6</v>
      </c>
      <c r="T158" s="8">
        <v>2828493.84</v>
      </c>
      <c r="U158" s="5">
        <v>0</v>
      </c>
      <c r="V158" s="5">
        <v>0</v>
      </c>
      <c r="W158" s="5">
        <v>0</v>
      </c>
      <c r="X158" s="5">
        <v>0</v>
      </c>
      <c r="Y158" s="5">
        <v>0</v>
      </c>
      <c r="Z158" s="5">
        <v>0</v>
      </c>
      <c r="AA158" s="5">
        <v>0</v>
      </c>
      <c r="AB158" s="5">
        <v>0</v>
      </c>
      <c r="AC158" s="5">
        <v>0</v>
      </c>
      <c r="AD158" s="5">
        <v>0</v>
      </c>
      <c r="AE158" s="5">
        <f>ROUND(T158*1.5%,2)</f>
        <v>42427.41</v>
      </c>
      <c r="AF158" s="5">
        <v>0</v>
      </c>
      <c r="AG158" s="5">
        <v>0</v>
      </c>
      <c r="AH158" s="45" t="s">
        <v>51</v>
      </c>
      <c r="AI158" s="7">
        <v>2022</v>
      </c>
      <c r="AJ158" s="7">
        <v>2022</v>
      </c>
      <c r="AK158" s="22"/>
      <c r="AL158" s="22"/>
      <c r="AM158" s="22"/>
      <c r="AN158" s="22"/>
    </row>
    <row r="159" spans="1:40" ht="62.25" x14ac:dyDescent="0.9">
      <c r="A159" s="1">
        <v>1</v>
      </c>
      <c r="B159" s="24">
        <f>SUBTOTAL(103,$A$97:A159)</f>
        <v>57</v>
      </c>
      <c r="C159" s="71" t="s">
        <v>346</v>
      </c>
      <c r="D159" s="33" t="s">
        <v>378</v>
      </c>
      <c r="E159" s="27">
        <v>0.80649999999999999</v>
      </c>
      <c r="F159" s="5">
        <f t="shared" si="35"/>
        <v>42661</v>
      </c>
      <c r="G159" s="5">
        <v>0</v>
      </c>
      <c r="H159" s="5">
        <v>0</v>
      </c>
      <c r="I159" s="5">
        <v>0</v>
      </c>
      <c r="J159" s="5">
        <v>0</v>
      </c>
      <c r="K159" s="5">
        <v>0</v>
      </c>
      <c r="L159" s="5">
        <v>0</v>
      </c>
      <c r="M159" s="6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1676</v>
      </c>
      <c r="T159" s="46">
        <v>42117.68</v>
      </c>
      <c r="U159" s="5">
        <v>0</v>
      </c>
      <c r="V159" s="5">
        <v>0</v>
      </c>
      <c r="W159" s="5">
        <v>0</v>
      </c>
      <c r="X159" s="5">
        <v>0</v>
      </c>
      <c r="Y159" s="5">
        <v>0</v>
      </c>
      <c r="Z159" s="5">
        <v>0</v>
      </c>
      <c r="AA159" s="5">
        <v>0</v>
      </c>
      <c r="AB159" s="5">
        <v>0</v>
      </c>
      <c r="AC159" s="5">
        <v>0</v>
      </c>
      <c r="AD159" s="5">
        <v>0</v>
      </c>
      <c r="AE159" s="5">
        <v>543.32000000000005</v>
      </c>
      <c r="AF159" s="5">
        <v>0</v>
      </c>
      <c r="AG159" s="5">
        <v>0</v>
      </c>
      <c r="AH159" s="45" t="s">
        <v>51</v>
      </c>
      <c r="AI159" s="7">
        <v>2020</v>
      </c>
      <c r="AJ159" s="7">
        <v>2020</v>
      </c>
      <c r="AK159" s="22"/>
      <c r="AL159" s="22"/>
      <c r="AM159" s="22"/>
      <c r="AN159" s="22"/>
    </row>
    <row r="160" spans="1:40" ht="62.25" x14ac:dyDescent="0.9">
      <c r="A160" s="1">
        <v>1</v>
      </c>
      <c r="B160" s="24">
        <f>SUBTOTAL(103,$A$97:A160)</f>
        <v>58</v>
      </c>
      <c r="C160" s="71" t="s">
        <v>347</v>
      </c>
      <c r="D160" s="28" t="s">
        <v>401</v>
      </c>
      <c r="E160" s="27">
        <v>0.79520000000000002</v>
      </c>
      <c r="F160" s="5">
        <f t="shared" si="35"/>
        <v>65466.48</v>
      </c>
      <c r="G160" s="5">
        <v>0</v>
      </c>
      <c r="H160" s="5">
        <v>0</v>
      </c>
      <c r="I160" s="5">
        <v>0</v>
      </c>
      <c r="J160" s="5">
        <v>0</v>
      </c>
      <c r="K160" s="5">
        <v>0</v>
      </c>
      <c r="L160" s="5">
        <v>0</v>
      </c>
      <c r="M160" s="6">
        <v>0</v>
      </c>
      <c r="N160" s="5">
        <v>0</v>
      </c>
      <c r="O160" s="5">
        <v>352</v>
      </c>
      <c r="P160" s="5">
        <v>64632.72</v>
      </c>
      <c r="Q160" s="5">
        <v>0</v>
      </c>
      <c r="R160" s="5">
        <v>0</v>
      </c>
      <c r="S160" s="5">
        <v>0</v>
      </c>
      <c r="T160" s="46">
        <v>0</v>
      </c>
      <c r="U160" s="5">
        <v>0</v>
      </c>
      <c r="V160" s="5">
        <v>0</v>
      </c>
      <c r="W160" s="5">
        <v>0</v>
      </c>
      <c r="X160" s="5">
        <v>0</v>
      </c>
      <c r="Y160" s="5">
        <v>0</v>
      </c>
      <c r="Z160" s="5">
        <v>0</v>
      </c>
      <c r="AA160" s="5">
        <v>0</v>
      </c>
      <c r="AB160" s="5">
        <v>0</v>
      </c>
      <c r="AC160" s="5">
        <v>0</v>
      </c>
      <c r="AD160" s="5">
        <v>0</v>
      </c>
      <c r="AE160" s="5">
        <v>833.76</v>
      </c>
      <c r="AF160" s="5">
        <v>0</v>
      </c>
      <c r="AG160" s="5">
        <v>0</v>
      </c>
      <c r="AH160" s="45" t="s">
        <v>51</v>
      </c>
      <c r="AI160" s="45">
        <v>2020</v>
      </c>
      <c r="AJ160" s="45">
        <v>2020</v>
      </c>
      <c r="AK160" s="22"/>
      <c r="AL160" s="22"/>
      <c r="AM160" s="22"/>
      <c r="AN160" s="22"/>
    </row>
    <row r="161" spans="1:40" ht="62.25" x14ac:dyDescent="0.9">
      <c r="A161" s="1">
        <v>1</v>
      </c>
      <c r="B161" s="24">
        <f>SUBTOTAL(103,$A$97:A161)</f>
        <v>59</v>
      </c>
      <c r="C161" s="71" t="s">
        <v>348</v>
      </c>
      <c r="D161" s="28" t="s">
        <v>378</v>
      </c>
      <c r="E161" s="27">
        <v>0.76160000000000005</v>
      </c>
      <c r="F161" s="5">
        <f>G161+H161+I161+J161+K161+L161+N161+P161+R161+T161+V161+W161+X161+Y161+Z161+AA161+AB161+AC161+AD161+AE161+AF161+AG161</f>
        <v>59400.639999999999</v>
      </c>
      <c r="G161" s="5">
        <v>0</v>
      </c>
      <c r="H161" s="5">
        <v>0</v>
      </c>
      <c r="I161" s="5">
        <v>0</v>
      </c>
      <c r="J161" s="5">
        <v>0</v>
      </c>
      <c r="K161" s="5">
        <v>0</v>
      </c>
      <c r="L161" s="5">
        <v>0</v>
      </c>
      <c r="M161" s="6">
        <v>0</v>
      </c>
      <c r="N161" s="5">
        <v>0</v>
      </c>
      <c r="O161" s="5">
        <v>910</v>
      </c>
      <c r="P161" s="8">
        <v>58522.8</v>
      </c>
      <c r="Q161" s="5">
        <v>0</v>
      </c>
      <c r="R161" s="5">
        <v>0</v>
      </c>
      <c r="S161" s="5">
        <v>0</v>
      </c>
      <c r="T161" s="46">
        <v>0</v>
      </c>
      <c r="U161" s="5">
        <v>0</v>
      </c>
      <c r="V161" s="5">
        <v>0</v>
      </c>
      <c r="W161" s="5">
        <v>0</v>
      </c>
      <c r="X161" s="5">
        <v>0</v>
      </c>
      <c r="Y161" s="5">
        <v>0</v>
      </c>
      <c r="Z161" s="5">
        <v>0</v>
      </c>
      <c r="AA161" s="5">
        <v>0</v>
      </c>
      <c r="AB161" s="5">
        <v>0</v>
      </c>
      <c r="AC161" s="5">
        <v>0</v>
      </c>
      <c r="AD161" s="5">
        <v>0</v>
      </c>
      <c r="AE161" s="5">
        <f t="shared" ref="AE161:AE168" si="44">ROUND(P161*1.5%,2)</f>
        <v>877.84</v>
      </c>
      <c r="AF161" s="5">
        <v>0</v>
      </c>
      <c r="AG161" s="5">
        <v>0</v>
      </c>
      <c r="AH161" s="45" t="s">
        <v>51</v>
      </c>
      <c r="AI161" s="7">
        <v>2022</v>
      </c>
      <c r="AJ161" s="7">
        <v>2022</v>
      </c>
      <c r="AK161" s="22"/>
      <c r="AL161" s="22"/>
      <c r="AM161" s="22"/>
      <c r="AN161" s="22"/>
    </row>
    <row r="162" spans="1:40" ht="62.25" x14ac:dyDescent="0.9">
      <c r="A162" s="1">
        <v>1</v>
      </c>
      <c r="B162" s="24">
        <f>SUBTOTAL(103,$A$97:A162)</f>
        <v>60</v>
      </c>
      <c r="C162" s="71" t="s">
        <v>392</v>
      </c>
      <c r="D162" s="28" t="s">
        <v>400</v>
      </c>
      <c r="E162" s="27">
        <v>0.95309999999999995</v>
      </c>
      <c r="F162" s="5">
        <f t="shared" si="35"/>
        <v>16859.560000000001</v>
      </c>
      <c r="G162" s="5">
        <v>0</v>
      </c>
      <c r="H162" s="5">
        <v>0</v>
      </c>
      <c r="I162" s="5">
        <v>0</v>
      </c>
      <c r="J162" s="5">
        <v>0</v>
      </c>
      <c r="K162" s="5">
        <v>0</v>
      </c>
      <c r="L162" s="5">
        <v>0</v>
      </c>
      <c r="M162" s="6">
        <v>0</v>
      </c>
      <c r="N162" s="5">
        <v>0</v>
      </c>
      <c r="O162" s="5">
        <v>900</v>
      </c>
      <c r="P162" s="5">
        <v>16610.400000000001</v>
      </c>
      <c r="Q162" s="5">
        <v>0</v>
      </c>
      <c r="R162" s="5">
        <v>0</v>
      </c>
      <c r="S162" s="5">
        <v>0</v>
      </c>
      <c r="T162" s="46">
        <v>0</v>
      </c>
      <c r="U162" s="5">
        <v>0</v>
      </c>
      <c r="V162" s="5">
        <v>0</v>
      </c>
      <c r="W162" s="5">
        <v>0</v>
      </c>
      <c r="X162" s="5">
        <v>0</v>
      </c>
      <c r="Y162" s="5">
        <v>0</v>
      </c>
      <c r="Z162" s="5">
        <v>0</v>
      </c>
      <c r="AA162" s="5">
        <v>0</v>
      </c>
      <c r="AB162" s="5">
        <v>0</v>
      </c>
      <c r="AC162" s="5">
        <v>0</v>
      </c>
      <c r="AD162" s="5">
        <v>0</v>
      </c>
      <c r="AE162" s="5">
        <f t="shared" si="44"/>
        <v>249.16</v>
      </c>
      <c r="AF162" s="5">
        <v>0</v>
      </c>
      <c r="AG162" s="5">
        <v>0</v>
      </c>
      <c r="AH162" s="45" t="s">
        <v>51</v>
      </c>
      <c r="AI162" s="7">
        <v>2022</v>
      </c>
      <c r="AJ162" s="7">
        <v>2022</v>
      </c>
      <c r="AK162" s="22"/>
      <c r="AL162" s="22"/>
      <c r="AM162" s="22"/>
      <c r="AN162" s="22"/>
    </row>
    <row r="163" spans="1:40" ht="62.25" x14ac:dyDescent="0.9">
      <c r="A163" s="1">
        <v>1</v>
      </c>
      <c r="B163" s="24">
        <f>SUBTOTAL(103,$A$97:A163)</f>
        <v>61</v>
      </c>
      <c r="C163" s="71" t="s">
        <v>406</v>
      </c>
      <c r="D163" s="28" t="s">
        <v>400</v>
      </c>
      <c r="E163" s="27">
        <v>0.88386686541757653</v>
      </c>
      <c r="F163" s="5">
        <f t="shared" ref="F163:F168" si="45">P163+AE163</f>
        <v>24060.129999999997</v>
      </c>
      <c r="G163" s="5">
        <v>0</v>
      </c>
      <c r="H163" s="5">
        <v>0</v>
      </c>
      <c r="I163" s="5">
        <v>0</v>
      </c>
      <c r="J163" s="5">
        <v>0</v>
      </c>
      <c r="K163" s="5">
        <v>0</v>
      </c>
      <c r="L163" s="5">
        <v>0</v>
      </c>
      <c r="M163" s="6">
        <v>0</v>
      </c>
      <c r="N163" s="5">
        <v>0</v>
      </c>
      <c r="O163" s="5">
        <v>345.6</v>
      </c>
      <c r="P163" s="5">
        <v>23753.71</v>
      </c>
      <c r="Q163" s="5">
        <v>0</v>
      </c>
      <c r="R163" s="5">
        <v>0</v>
      </c>
      <c r="S163" s="5">
        <v>0</v>
      </c>
      <c r="T163" s="46">
        <v>0</v>
      </c>
      <c r="U163" s="5">
        <v>0</v>
      </c>
      <c r="V163" s="5">
        <v>0</v>
      </c>
      <c r="W163" s="5">
        <v>0</v>
      </c>
      <c r="X163" s="5">
        <v>0</v>
      </c>
      <c r="Y163" s="5">
        <v>0</v>
      </c>
      <c r="Z163" s="5">
        <v>0</v>
      </c>
      <c r="AA163" s="5">
        <v>0</v>
      </c>
      <c r="AB163" s="5">
        <v>0</v>
      </c>
      <c r="AC163" s="5">
        <v>0</v>
      </c>
      <c r="AD163" s="5">
        <v>0</v>
      </c>
      <c r="AE163" s="5">
        <v>306.42</v>
      </c>
      <c r="AF163" s="5">
        <v>0</v>
      </c>
      <c r="AG163" s="5">
        <v>0</v>
      </c>
      <c r="AH163" s="45" t="s">
        <v>51</v>
      </c>
      <c r="AI163" s="45">
        <v>2021</v>
      </c>
      <c r="AJ163" s="45">
        <v>2021</v>
      </c>
      <c r="AK163" s="22"/>
      <c r="AL163" s="22"/>
      <c r="AM163" s="22"/>
      <c r="AN163" s="22"/>
    </row>
    <row r="164" spans="1:40" ht="62.25" x14ac:dyDescent="0.9">
      <c r="A164" s="1">
        <v>1</v>
      </c>
      <c r="B164" s="24">
        <f>SUBTOTAL(103,$A$97:A164)</f>
        <v>62</v>
      </c>
      <c r="C164" s="71" t="s">
        <v>407</v>
      </c>
      <c r="D164" s="28" t="s">
        <v>400</v>
      </c>
      <c r="E164" s="27">
        <v>0.90569999999999995</v>
      </c>
      <c r="F164" s="5">
        <f t="shared" si="45"/>
        <v>988504.92999999993</v>
      </c>
      <c r="G164" s="5">
        <v>0</v>
      </c>
      <c r="H164" s="5">
        <v>0</v>
      </c>
      <c r="I164" s="5">
        <v>0</v>
      </c>
      <c r="J164" s="5">
        <v>0</v>
      </c>
      <c r="K164" s="5">
        <v>0</v>
      </c>
      <c r="L164" s="5">
        <v>0</v>
      </c>
      <c r="M164" s="6">
        <v>0</v>
      </c>
      <c r="N164" s="5">
        <v>0</v>
      </c>
      <c r="O164" s="5">
        <v>570</v>
      </c>
      <c r="P164" s="5">
        <v>973896.48</v>
      </c>
      <c r="Q164" s="5">
        <v>0</v>
      </c>
      <c r="R164" s="5">
        <v>0</v>
      </c>
      <c r="S164" s="5">
        <v>0</v>
      </c>
      <c r="T164" s="46">
        <v>0</v>
      </c>
      <c r="U164" s="5">
        <v>0</v>
      </c>
      <c r="V164" s="5">
        <v>0</v>
      </c>
      <c r="W164" s="5">
        <v>0</v>
      </c>
      <c r="X164" s="5">
        <v>0</v>
      </c>
      <c r="Y164" s="5">
        <v>0</v>
      </c>
      <c r="Z164" s="5">
        <v>0</v>
      </c>
      <c r="AA164" s="5">
        <v>0</v>
      </c>
      <c r="AB164" s="5">
        <v>0</v>
      </c>
      <c r="AC164" s="5">
        <v>0</v>
      </c>
      <c r="AD164" s="5">
        <v>0</v>
      </c>
      <c r="AE164" s="5">
        <f t="shared" si="44"/>
        <v>14608.45</v>
      </c>
      <c r="AF164" s="5">
        <v>0</v>
      </c>
      <c r="AG164" s="5">
        <v>0</v>
      </c>
      <c r="AH164" s="45" t="s">
        <v>51</v>
      </c>
      <c r="AI164" s="7">
        <v>2022</v>
      </c>
      <c r="AJ164" s="7">
        <v>2022</v>
      </c>
      <c r="AK164" s="22"/>
      <c r="AL164" s="22"/>
      <c r="AM164" s="22"/>
      <c r="AN164" s="22"/>
    </row>
    <row r="165" spans="1:40" ht="62.25" x14ac:dyDescent="0.9">
      <c r="A165" s="1">
        <v>1</v>
      </c>
      <c r="B165" s="24">
        <f>SUBTOTAL(103,$A$97:A165)</f>
        <v>63</v>
      </c>
      <c r="C165" s="71" t="s">
        <v>408</v>
      </c>
      <c r="D165" s="28" t="s">
        <v>401</v>
      </c>
      <c r="E165" s="27">
        <v>0.76750579810492481</v>
      </c>
      <c r="F165" s="5">
        <f t="shared" si="45"/>
        <v>124416.53</v>
      </c>
      <c r="G165" s="5">
        <v>0</v>
      </c>
      <c r="H165" s="5">
        <v>0</v>
      </c>
      <c r="I165" s="5">
        <v>0</v>
      </c>
      <c r="J165" s="5">
        <v>0</v>
      </c>
      <c r="K165" s="5">
        <v>0</v>
      </c>
      <c r="L165" s="5">
        <v>0</v>
      </c>
      <c r="M165" s="6">
        <v>0</v>
      </c>
      <c r="N165" s="5">
        <v>0</v>
      </c>
      <c r="O165" s="5">
        <v>425</v>
      </c>
      <c r="P165" s="5">
        <v>122832</v>
      </c>
      <c r="Q165" s="5">
        <v>0</v>
      </c>
      <c r="R165" s="5">
        <v>0</v>
      </c>
      <c r="S165" s="5">
        <v>0</v>
      </c>
      <c r="T165" s="46">
        <v>0</v>
      </c>
      <c r="U165" s="5">
        <v>0</v>
      </c>
      <c r="V165" s="5">
        <v>0</v>
      </c>
      <c r="W165" s="5">
        <v>0</v>
      </c>
      <c r="X165" s="5">
        <v>0</v>
      </c>
      <c r="Y165" s="5">
        <v>0</v>
      </c>
      <c r="Z165" s="5">
        <v>0</v>
      </c>
      <c r="AA165" s="5">
        <v>0</v>
      </c>
      <c r="AB165" s="5">
        <v>0</v>
      </c>
      <c r="AC165" s="5">
        <v>0</v>
      </c>
      <c r="AD165" s="5">
        <v>0</v>
      </c>
      <c r="AE165" s="5">
        <v>1584.53</v>
      </c>
      <c r="AF165" s="5">
        <v>0</v>
      </c>
      <c r="AG165" s="5">
        <v>0</v>
      </c>
      <c r="AH165" s="45" t="s">
        <v>51</v>
      </c>
      <c r="AI165" s="45">
        <v>2021</v>
      </c>
      <c r="AJ165" s="45">
        <v>2021</v>
      </c>
      <c r="AK165" s="22"/>
      <c r="AL165" s="22"/>
      <c r="AM165" s="22"/>
      <c r="AN165" s="22"/>
    </row>
    <row r="166" spans="1:40" ht="62.25" x14ac:dyDescent="0.9">
      <c r="A166" s="1">
        <v>1</v>
      </c>
      <c r="B166" s="24">
        <f>SUBTOTAL(103,$A$97:A166)</f>
        <v>64</v>
      </c>
      <c r="C166" s="71" t="s">
        <v>409</v>
      </c>
      <c r="D166" s="28" t="s">
        <v>401</v>
      </c>
      <c r="E166" s="27">
        <v>0.81472974052840219</v>
      </c>
      <c r="F166" s="5">
        <f t="shared" si="45"/>
        <v>65059.57</v>
      </c>
      <c r="G166" s="5">
        <v>0</v>
      </c>
      <c r="H166" s="5">
        <v>0</v>
      </c>
      <c r="I166" s="5">
        <v>0</v>
      </c>
      <c r="J166" s="5">
        <v>0</v>
      </c>
      <c r="K166" s="5">
        <v>0</v>
      </c>
      <c r="L166" s="5">
        <v>0</v>
      </c>
      <c r="M166" s="6">
        <v>0</v>
      </c>
      <c r="N166" s="5">
        <v>0</v>
      </c>
      <c r="O166" s="5">
        <v>531</v>
      </c>
      <c r="P166" s="5">
        <v>64231</v>
      </c>
      <c r="Q166" s="5">
        <v>0</v>
      </c>
      <c r="R166" s="5">
        <v>0</v>
      </c>
      <c r="S166" s="5">
        <v>0</v>
      </c>
      <c r="T166" s="46">
        <v>0</v>
      </c>
      <c r="U166" s="5">
        <v>0</v>
      </c>
      <c r="V166" s="5">
        <v>0</v>
      </c>
      <c r="W166" s="5">
        <v>0</v>
      </c>
      <c r="X166" s="5">
        <v>0</v>
      </c>
      <c r="Y166" s="5">
        <v>0</v>
      </c>
      <c r="Z166" s="5">
        <v>0</v>
      </c>
      <c r="AA166" s="5">
        <v>0</v>
      </c>
      <c r="AB166" s="5">
        <v>0</v>
      </c>
      <c r="AC166" s="5">
        <v>0</v>
      </c>
      <c r="AD166" s="5">
        <v>0</v>
      </c>
      <c r="AE166" s="5">
        <v>828.57</v>
      </c>
      <c r="AF166" s="5">
        <v>0</v>
      </c>
      <c r="AG166" s="5">
        <v>0</v>
      </c>
      <c r="AH166" s="45" t="s">
        <v>51</v>
      </c>
      <c r="AI166" s="7">
        <v>2022</v>
      </c>
      <c r="AJ166" s="7">
        <v>2022</v>
      </c>
      <c r="AK166" s="22"/>
      <c r="AL166" s="22"/>
      <c r="AM166" s="22"/>
      <c r="AN166" s="22"/>
    </row>
    <row r="167" spans="1:40" ht="62.25" x14ac:dyDescent="0.9">
      <c r="A167" s="1">
        <v>1</v>
      </c>
      <c r="B167" s="24">
        <f>SUBTOTAL(103,$A$97:A167)</f>
        <v>65</v>
      </c>
      <c r="C167" s="71" t="s">
        <v>437</v>
      </c>
      <c r="D167" s="28" t="s">
        <v>401</v>
      </c>
      <c r="E167" s="27">
        <v>0.78400000000000003</v>
      </c>
      <c r="F167" s="5">
        <f t="shared" si="45"/>
        <v>17853.439999999999</v>
      </c>
      <c r="G167" s="5">
        <v>0</v>
      </c>
      <c r="H167" s="5">
        <v>0</v>
      </c>
      <c r="I167" s="5">
        <v>0</v>
      </c>
      <c r="J167" s="5">
        <v>0</v>
      </c>
      <c r="K167" s="5">
        <v>0</v>
      </c>
      <c r="L167" s="5">
        <v>0</v>
      </c>
      <c r="M167" s="6">
        <v>0</v>
      </c>
      <c r="N167" s="5">
        <v>0</v>
      </c>
      <c r="O167" s="5">
        <v>316</v>
      </c>
      <c r="P167" s="8">
        <v>17589.599999999999</v>
      </c>
      <c r="Q167" s="5">
        <v>0</v>
      </c>
      <c r="R167" s="5">
        <v>0</v>
      </c>
      <c r="S167" s="5">
        <v>0</v>
      </c>
      <c r="T167" s="46">
        <v>0</v>
      </c>
      <c r="U167" s="5">
        <v>0</v>
      </c>
      <c r="V167" s="5">
        <v>0</v>
      </c>
      <c r="W167" s="5">
        <v>0</v>
      </c>
      <c r="X167" s="5">
        <v>0</v>
      </c>
      <c r="Y167" s="5">
        <v>0</v>
      </c>
      <c r="Z167" s="5">
        <v>0</v>
      </c>
      <c r="AA167" s="5">
        <v>0</v>
      </c>
      <c r="AB167" s="5">
        <v>0</v>
      </c>
      <c r="AC167" s="5">
        <v>0</v>
      </c>
      <c r="AD167" s="5">
        <v>0</v>
      </c>
      <c r="AE167" s="5">
        <f t="shared" si="44"/>
        <v>263.83999999999997</v>
      </c>
      <c r="AF167" s="5">
        <v>0</v>
      </c>
      <c r="AG167" s="5">
        <v>0</v>
      </c>
      <c r="AH167" s="45" t="s">
        <v>51</v>
      </c>
      <c r="AI167" s="7">
        <v>2022</v>
      </c>
      <c r="AJ167" s="7">
        <v>2022</v>
      </c>
      <c r="AK167" s="22"/>
      <c r="AL167" s="22"/>
      <c r="AM167" s="22"/>
      <c r="AN167" s="22"/>
    </row>
    <row r="168" spans="1:40" ht="62.25" x14ac:dyDescent="0.9">
      <c r="A168" s="1">
        <v>1</v>
      </c>
      <c r="B168" s="24">
        <f>SUBTOTAL(103,$A$97:A168)</f>
        <v>66</v>
      </c>
      <c r="C168" s="71" t="s">
        <v>438</v>
      </c>
      <c r="D168" s="28" t="s">
        <v>401</v>
      </c>
      <c r="E168" s="27">
        <v>0.78600000000000003</v>
      </c>
      <c r="F168" s="5">
        <f t="shared" si="45"/>
        <v>52387.399999999994</v>
      </c>
      <c r="G168" s="5">
        <v>0</v>
      </c>
      <c r="H168" s="5">
        <v>0</v>
      </c>
      <c r="I168" s="5">
        <v>0</v>
      </c>
      <c r="J168" s="5">
        <v>0</v>
      </c>
      <c r="K168" s="5">
        <v>0</v>
      </c>
      <c r="L168" s="5">
        <v>0</v>
      </c>
      <c r="M168" s="6">
        <v>0</v>
      </c>
      <c r="N168" s="5">
        <v>0</v>
      </c>
      <c r="O168" s="5">
        <v>978</v>
      </c>
      <c r="P168" s="5">
        <v>51613.2</v>
      </c>
      <c r="Q168" s="5">
        <v>0</v>
      </c>
      <c r="R168" s="5">
        <v>0</v>
      </c>
      <c r="S168" s="5">
        <v>0</v>
      </c>
      <c r="T168" s="46">
        <v>0</v>
      </c>
      <c r="U168" s="5">
        <v>0</v>
      </c>
      <c r="V168" s="5">
        <v>0</v>
      </c>
      <c r="W168" s="5">
        <v>0</v>
      </c>
      <c r="X168" s="5">
        <v>0</v>
      </c>
      <c r="Y168" s="5">
        <v>0</v>
      </c>
      <c r="Z168" s="5">
        <v>0</v>
      </c>
      <c r="AA168" s="5">
        <v>0</v>
      </c>
      <c r="AB168" s="5">
        <v>0</v>
      </c>
      <c r="AC168" s="5">
        <v>0</v>
      </c>
      <c r="AD168" s="5">
        <v>0</v>
      </c>
      <c r="AE168" s="5">
        <f t="shared" si="44"/>
        <v>774.2</v>
      </c>
      <c r="AF168" s="5">
        <v>0</v>
      </c>
      <c r="AG168" s="5">
        <v>0</v>
      </c>
      <c r="AH168" s="45" t="s">
        <v>51</v>
      </c>
      <c r="AI168" s="7">
        <v>2022</v>
      </c>
      <c r="AJ168" s="7">
        <v>2022</v>
      </c>
      <c r="AK168" s="22"/>
      <c r="AL168" s="22"/>
      <c r="AM168" s="22"/>
      <c r="AN168" s="22"/>
    </row>
    <row r="169" spans="1:40" ht="62.25" x14ac:dyDescent="0.9">
      <c r="B169" s="69" t="s">
        <v>259</v>
      </c>
      <c r="C169" s="70"/>
      <c r="D169" s="48" t="s">
        <v>131</v>
      </c>
      <c r="E169" s="27">
        <f>AVERAGE(E170:E184)</f>
        <v>0.90385558590968551</v>
      </c>
      <c r="F169" s="103">
        <f>SUM(F170:F185)</f>
        <v>5353722.4899999993</v>
      </c>
      <c r="G169" s="5">
        <f t="shared" ref="G169:AG169" si="46">SUM(G170:G185)</f>
        <v>0</v>
      </c>
      <c r="H169" s="5">
        <f t="shared" si="46"/>
        <v>0</v>
      </c>
      <c r="I169" s="5">
        <f t="shared" si="46"/>
        <v>0</v>
      </c>
      <c r="J169" s="5">
        <f t="shared" si="46"/>
        <v>0</v>
      </c>
      <c r="K169" s="5">
        <f t="shared" si="46"/>
        <v>0</v>
      </c>
      <c r="L169" s="5">
        <f t="shared" si="46"/>
        <v>0</v>
      </c>
      <c r="M169" s="6">
        <f t="shared" si="46"/>
        <v>0</v>
      </c>
      <c r="N169" s="5">
        <f t="shared" si="46"/>
        <v>0</v>
      </c>
      <c r="O169" s="5">
        <f t="shared" si="46"/>
        <v>15173.7</v>
      </c>
      <c r="P169" s="5">
        <f t="shared" si="46"/>
        <v>5205082.83</v>
      </c>
      <c r="Q169" s="5">
        <f t="shared" si="46"/>
        <v>0</v>
      </c>
      <c r="R169" s="5">
        <f t="shared" si="46"/>
        <v>0</v>
      </c>
      <c r="S169" s="5">
        <f t="shared" si="46"/>
        <v>0</v>
      </c>
      <c r="T169" s="5">
        <f t="shared" si="46"/>
        <v>0</v>
      </c>
      <c r="U169" s="5">
        <f t="shared" si="46"/>
        <v>0</v>
      </c>
      <c r="V169" s="5">
        <f t="shared" si="46"/>
        <v>0</v>
      </c>
      <c r="W169" s="5">
        <f t="shared" si="46"/>
        <v>0</v>
      </c>
      <c r="X169" s="5">
        <f t="shared" si="46"/>
        <v>69998</v>
      </c>
      <c r="Y169" s="5">
        <f t="shared" si="46"/>
        <v>0</v>
      </c>
      <c r="Z169" s="5">
        <f t="shared" si="46"/>
        <v>0</v>
      </c>
      <c r="AA169" s="5">
        <f t="shared" si="46"/>
        <v>0</v>
      </c>
      <c r="AB169" s="5">
        <f t="shared" si="46"/>
        <v>0</v>
      </c>
      <c r="AC169" s="5">
        <f t="shared" si="46"/>
        <v>0</v>
      </c>
      <c r="AD169" s="5">
        <f t="shared" si="46"/>
        <v>0</v>
      </c>
      <c r="AE169" s="5">
        <f t="shared" si="46"/>
        <v>78641.66</v>
      </c>
      <c r="AF169" s="5">
        <f t="shared" si="46"/>
        <v>0</v>
      </c>
      <c r="AG169" s="5">
        <f t="shared" si="46"/>
        <v>0</v>
      </c>
      <c r="AH169" s="45" t="s">
        <v>131</v>
      </c>
      <c r="AI169" s="45" t="s">
        <v>131</v>
      </c>
      <c r="AJ169" s="45" t="s">
        <v>131</v>
      </c>
      <c r="AK169" s="22"/>
      <c r="AL169" s="22"/>
      <c r="AM169" s="22"/>
      <c r="AN169" s="22"/>
    </row>
    <row r="170" spans="1:40" ht="62.25" x14ac:dyDescent="0.9">
      <c r="A170" s="1">
        <v>1</v>
      </c>
      <c r="B170" s="24">
        <f>SUBTOTAL(103,$A$97:A170)</f>
        <v>67</v>
      </c>
      <c r="C170" s="71" t="s">
        <v>305</v>
      </c>
      <c r="D170" s="28" t="s">
        <v>401</v>
      </c>
      <c r="E170" s="27">
        <v>0.95770131483230581</v>
      </c>
      <c r="F170" s="5">
        <f t="shared" si="35"/>
        <v>1768733.14</v>
      </c>
      <c r="G170" s="5">
        <v>0</v>
      </c>
      <c r="H170" s="5">
        <v>0</v>
      </c>
      <c r="I170" s="5">
        <v>0</v>
      </c>
      <c r="J170" s="5">
        <v>0</v>
      </c>
      <c r="K170" s="5">
        <v>0</v>
      </c>
      <c r="L170" s="5">
        <v>0</v>
      </c>
      <c r="M170" s="6">
        <v>0</v>
      </c>
      <c r="N170" s="5">
        <v>0</v>
      </c>
      <c r="O170" s="5">
        <v>2039</v>
      </c>
      <c r="P170" s="5">
        <v>1742723</v>
      </c>
      <c r="Q170" s="5">
        <v>0</v>
      </c>
      <c r="R170" s="5">
        <v>0</v>
      </c>
      <c r="S170" s="5">
        <v>0</v>
      </c>
      <c r="T170" s="46">
        <v>0</v>
      </c>
      <c r="U170" s="5">
        <v>0</v>
      </c>
      <c r="V170" s="5">
        <v>0</v>
      </c>
      <c r="W170" s="5">
        <v>0</v>
      </c>
      <c r="X170" s="5">
        <v>0</v>
      </c>
      <c r="Y170" s="5">
        <v>0</v>
      </c>
      <c r="Z170" s="5">
        <v>0</v>
      </c>
      <c r="AA170" s="5">
        <v>0</v>
      </c>
      <c r="AB170" s="5">
        <v>0</v>
      </c>
      <c r="AC170" s="5">
        <v>0</v>
      </c>
      <c r="AD170" s="5">
        <v>0</v>
      </c>
      <c r="AE170" s="5">
        <v>26010.14</v>
      </c>
      <c r="AF170" s="5">
        <v>0</v>
      </c>
      <c r="AG170" s="5">
        <v>0</v>
      </c>
      <c r="AH170" s="45" t="s">
        <v>51</v>
      </c>
      <c r="AI170" s="45">
        <v>2020</v>
      </c>
      <c r="AJ170" s="45">
        <v>2020</v>
      </c>
      <c r="AK170" s="22"/>
      <c r="AL170" s="22"/>
      <c r="AM170" s="22"/>
      <c r="AN170" s="22"/>
    </row>
    <row r="171" spans="1:40" ht="62.25" x14ac:dyDescent="0.9">
      <c r="A171" s="1">
        <v>1</v>
      </c>
      <c r="B171" s="24">
        <f>SUBTOTAL(103,$A$97:A171)</f>
        <v>68</v>
      </c>
      <c r="C171" s="71" t="s">
        <v>306</v>
      </c>
      <c r="D171" s="28" t="s">
        <v>400</v>
      </c>
      <c r="E171" s="27">
        <v>0.91669999999999996</v>
      </c>
      <c r="F171" s="5">
        <f t="shared" si="35"/>
        <v>224063.98</v>
      </c>
      <c r="G171" s="5">
        <v>0</v>
      </c>
      <c r="H171" s="5">
        <v>0</v>
      </c>
      <c r="I171" s="5">
        <v>0</v>
      </c>
      <c r="J171" s="5">
        <v>0</v>
      </c>
      <c r="K171" s="5">
        <v>0</v>
      </c>
      <c r="L171" s="5">
        <v>0</v>
      </c>
      <c r="M171" s="6">
        <v>0</v>
      </c>
      <c r="N171" s="5">
        <v>0</v>
      </c>
      <c r="O171" s="5">
        <v>1135</v>
      </c>
      <c r="P171" s="5">
        <v>220769</v>
      </c>
      <c r="Q171" s="5">
        <v>0</v>
      </c>
      <c r="R171" s="5">
        <v>0</v>
      </c>
      <c r="S171" s="5">
        <v>0</v>
      </c>
      <c r="T171" s="46">
        <v>0</v>
      </c>
      <c r="U171" s="5">
        <v>0</v>
      </c>
      <c r="V171" s="5">
        <v>0</v>
      </c>
      <c r="W171" s="5">
        <v>0</v>
      </c>
      <c r="X171" s="5">
        <v>0</v>
      </c>
      <c r="Y171" s="5">
        <v>0</v>
      </c>
      <c r="Z171" s="5">
        <v>0</v>
      </c>
      <c r="AA171" s="5">
        <v>0</v>
      </c>
      <c r="AB171" s="5">
        <v>0</v>
      </c>
      <c r="AC171" s="5">
        <v>0</v>
      </c>
      <c r="AD171" s="5">
        <v>0</v>
      </c>
      <c r="AE171" s="5">
        <v>3294.98</v>
      </c>
      <c r="AF171" s="5">
        <v>0</v>
      </c>
      <c r="AG171" s="5">
        <v>0</v>
      </c>
      <c r="AH171" s="45" t="s">
        <v>51</v>
      </c>
      <c r="AI171" s="45">
        <v>2020</v>
      </c>
      <c r="AJ171" s="45">
        <v>2020</v>
      </c>
      <c r="AK171" s="22"/>
      <c r="AL171" s="22"/>
      <c r="AM171" s="22"/>
      <c r="AN171" s="22"/>
    </row>
    <row r="172" spans="1:40" ht="62.25" x14ac:dyDescent="0.9">
      <c r="A172" s="1">
        <v>1</v>
      </c>
      <c r="B172" s="24">
        <f>SUBTOTAL(103,$A$97:A172)</f>
        <v>69</v>
      </c>
      <c r="C172" s="71" t="s">
        <v>307</v>
      </c>
      <c r="D172" s="28" t="s">
        <v>401</v>
      </c>
      <c r="E172" s="27">
        <v>0.98309999999999997</v>
      </c>
      <c r="F172" s="5">
        <f t="shared" si="35"/>
        <v>31696.09</v>
      </c>
      <c r="G172" s="5">
        <v>0</v>
      </c>
      <c r="H172" s="5">
        <v>0</v>
      </c>
      <c r="I172" s="5">
        <v>0</v>
      </c>
      <c r="J172" s="5">
        <v>0</v>
      </c>
      <c r="K172" s="5">
        <v>0</v>
      </c>
      <c r="L172" s="5">
        <v>0</v>
      </c>
      <c r="M172" s="6">
        <v>0</v>
      </c>
      <c r="N172" s="5">
        <v>0</v>
      </c>
      <c r="O172" s="5">
        <v>1845</v>
      </c>
      <c r="P172" s="5">
        <v>31229.98</v>
      </c>
      <c r="Q172" s="5">
        <v>0</v>
      </c>
      <c r="R172" s="5">
        <v>0</v>
      </c>
      <c r="S172" s="5">
        <v>0</v>
      </c>
      <c r="T172" s="46">
        <v>0</v>
      </c>
      <c r="U172" s="5">
        <v>0</v>
      </c>
      <c r="V172" s="5">
        <v>0</v>
      </c>
      <c r="W172" s="5">
        <v>0</v>
      </c>
      <c r="X172" s="5">
        <v>0</v>
      </c>
      <c r="Y172" s="5">
        <v>0</v>
      </c>
      <c r="Z172" s="5">
        <v>0</v>
      </c>
      <c r="AA172" s="5">
        <v>0</v>
      </c>
      <c r="AB172" s="5">
        <v>0</v>
      </c>
      <c r="AC172" s="5">
        <v>0</v>
      </c>
      <c r="AD172" s="5">
        <v>0</v>
      </c>
      <c r="AE172" s="5">
        <v>466.11</v>
      </c>
      <c r="AF172" s="5">
        <v>0</v>
      </c>
      <c r="AG172" s="5">
        <v>0</v>
      </c>
      <c r="AH172" s="45" t="s">
        <v>51</v>
      </c>
      <c r="AI172" s="45">
        <v>2020</v>
      </c>
      <c r="AJ172" s="45">
        <v>2020</v>
      </c>
      <c r="AK172" s="22"/>
      <c r="AL172" s="22"/>
      <c r="AM172" s="22"/>
      <c r="AN172" s="22"/>
    </row>
    <row r="173" spans="1:40" ht="62.25" x14ac:dyDescent="0.9">
      <c r="A173" s="1">
        <v>1</v>
      </c>
      <c r="B173" s="24">
        <f>SUBTOTAL(103,$A$97:A173)</f>
        <v>70</v>
      </c>
      <c r="C173" s="71" t="s">
        <v>308</v>
      </c>
      <c r="D173" s="28" t="s">
        <v>401</v>
      </c>
      <c r="E173" s="27">
        <v>0.9163</v>
      </c>
      <c r="F173" s="5">
        <f t="shared" si="35"/>
        <v>97154.82</v>
      </c>
      <c r="G173" s="5">
        <v>0</v>
      </c>
      <c r="H173" s="5">
        <v>0</v>
      </c>
      <c r="I173" s="5">
        <v>0</v>
      </c>
      <c r="J173" s="5">
        <v>0</v>
      </c>
      <c r="K173" s="5">
        <v>0</v>
      </c>
      <c r="L173" s="5">
        <v>0</v>
      </c>
      <c r="M173" s="6">
        <v>0</v>
      </c>
      <c r="N173" s="5">
        <v>0</v>
      </c>
      <c r="O173" s="5">
        <v>736</v>
      </c>
      <c r="P173" s="5">
        <v>95726.11</v>
      </c>
      <c r="Q173" s="5">
        <v>0</v>
      </c>
      <c r="R173" s="5">
        <v>0</v>
      </c>
      <c r="S173" s="5">
        <v>0</v>
      </c>
      <c r="T173" s="46">
        <v>0</v>
      </c>
      <c r="U173" s="5">
        <v>0</v>
      </c>
      <c r="V173" s="5">
        <v>0</v>
      </c>
      <c r="W173" s="5">
        <v>0</v>
      </c>
      <c r="X173" s="5">
        <v>0</v>
      </c>
      <c r="Y173" s="5">
        <v>0</v>
      </c>
      <c r="Z173" s="5">
        <v>0</v>
      </c>
      <c r="AA173" s="5">
        <v>0</v>
      </c>
      <c r="AB173" s="5">
        <v>0</v>
      </c>
      <c r="AC173" s="5">
        <v>0</v>
      </c>
      <c r="AD173" s="5">
        <v>0</v>
      </c>
      <c r="AE173" s="5">
        <v>1428.71</v>
      </c>
      <c r="AF173" s="5">
        <v>0</v>
      </c>
      <c r="AG173" s="5">
        <v>0</v>
      </c>
      <c r="AH173" s="45" t="s">
        <v>51</v>
      </c>
      <c r="AI173" s="45">
        <v>2020</v>
      </c>
      <c r="AJ173" s="45">
        <v>2020</v>
      </c>
      <c r="AK173" s="22"/>
      <c r="AL173" s="22"/>
      <c r="AM173" s="22"/>
      <c r="AN173" s="22"/>
    </row>
    <row r="174" spans="1:40" ht="62.25" x14ac:dyDescent="0.9">
      <c r="A174" s="1">
        <v>1</v>
      </c>
      <c r="B174" s="24">
        <f>SUBTOTAL(103,$A$97:A174)</f>
        <v>71</v>
      </c>
      <c r="C174" s="71" t="s">
        <v>309</v>
      </c>
      <c r="D174" s="28" t="s">
        <v>400</v>
      </c>
      <c r="E174" s="27">
        <v>0.88370000000000004</v>
      </c>
      <c r="F174" s="5">
        <f t="shared" si="35"/>
        <v>115006.25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6">
        <v>0</v>
      </c>
      <c r="N174" s="5">
        <v>0</v>
      </c>
      <c r="O174" s="5">
        <v>518</v>
      </c>
      <c r="P174" s="5">
        <v>113315.02</v>
      </c>
      <c r="Q174" s="5">
        <v>0</v>
      </c>
      <c r="R174" s="5">
        <v>0</v>
      </c>
      <c r="S174" s="5">
        <v>0</v>
      </c>
      <c r="T174" s="46">
        <v>0</v>
      </c>
      <c r="U174" s="5">
        <v>0</v>
      </c>
      <c r="V174" s="5">
        <v>0</v>
      </c>
      <c r="W174" s="5">
        <v>0</v>
      </c>
      <c r="X174" s="5">
        <v>0</v>
      </c>
      <c r="Y174" s="5">
        <v>0</v>
      </c>
      <c r="Z174" s="5">
        <v>0</v>
      </c>
      <c r="AA174" s="5">
        <v>0</v>
      </c>
      <c r="AB174" s="5">
        <v>0</v>
      </c>
      <c r="AC174" s="5">
        <v>0</v>
      </c>
      <c r="AD174" s="5">
        <v>0</v>
      </c>
      <c r="AE174" s="5">
        <v>1691.23</v>
      </c>
      <c r="AF174" s="5">
        <v>0</v>
      </c>
      <c r="AG174" s="5">
        <v>0</v>
      </c>
      <c r="AH174" s="45" t="s">
        <v>51</v>
      </c>
      <c r="AI174" s="45">
        <v>2020</v>
      </c>
      <c r="AJ174" s="45">
        <v>2020</v>
      </c>
      <c r="AK174" s="22"/>
      <c r="AL174" s="22"/>
      <c r="AM174" s="22"/>
      <c r="AN174" s="22"/>
    </row>
    <row r="175" spans="1:40" ht="62.25" x14ac:dyDescent="0.9">
      <c r="A175" s="1">
        <v>1</v>
      </c>
      <c r="B175" s="24">
        <f>SUBTOTAL(103,$A$97:A175)</f>
        <v>72</v>
      </c>
      <c r="C175" s="71" t="s">
        <v>310</v>
      </c>
      <c r="D175" s="28" t="s">
        <v>401</v>
      </c>
      <c r="E175" s="27">
        <v>1.000675491846317</v>
      </c>
      <c r="F175" s="5">
        <f t="shared" si="35"/>
        <v>1485022.6</v>
      </c>
      <c r="G175" s="5">
        <v>0</v>
      </c>
      <c r="H175" s="5">
        <v>0</v>
      </c>
      <c r="I175" s="5">
        <v>0</v>
      </c>
      <c r="J175" s="5">
        <v>0</v>
      </c>
      <c r="K175" s="5">
        <v>0</v>
      </c>
      <c r="L175" s="5">
        <v>0</v>
      </c>
      <c r="M175" s="6">
        <v>0</v>
      </c>
      <c r="N175" s="5">
        <v>0</v>
      </c>
      <c r="O175" s="5">
        <v>1238</v>
      </c>
      <c r="P175" s="5">
        <v>1463184.57</v>
      </c>
      <c r="Q175" s="5">
        <v>0</v>
      </c>
      <c r="R175" s="5">
        <v>0</v>
      </c>
      <c r="S175" s="5">
        <v>0</v>
      </c>
      <c r="T175" s="46">
        <v>0</v>
      </c>
      <c r="U175" s="5">
        <v>0</v>
      </c>
      <c r="V175" s="5">
        <v>0</v>
      </c>
      <c r="W175" s="5">
        <v>0</v>
      </c>
      <c r="X175" s="5">
        <v>0</v>
      </c>
      <c r="Y175" s="5">
        <v>0</v>
      </c>
      <c r="Z175" s="5">
        <v>0</v>
      </c>
      <c r="AA175" s="5">
        <v>0</v>
      </c>
      <c r="AB175" s="5">
        <v>0</v>
      </c>
      <c r="AC175" s="5">
        <v>0</v>
      </c>
      <c r="AD175" s="5">
        <v>0</v>
      </c>
      <c r="AE175" s="5">
        <v>21838.03</v>
      </c>
      <c r="AF175" s="5">
        <v>0</v>
      </c>
      <c r="AG175" s="5">
        <v>0</v>
      </c>
      <c r="AH175" s="45" t="s">
        <v>51</v>
      </c>
      <c r="AI175" s="45">
        <v>2020</v>
      </c>
      <c r="AJ175" s="45">
        <v>2020</v>
      </c>
      <c r="AK175" s="22"/>
      <c r="AL175" s="22"/>
      <c r="AM175" s="22"/>
      <c r="AN175" s="22"/>
    </row>
    <row r="176" spans="1:40" ht="62.25" x14ac:dyDescent="0.9">
      <c r="A176" s="1">
        <v>1</v>
      </c>
      <c r="B176" s="24">
        <f>SUBTOTAL(103,$A$97:A176)</f>
        <v>73</v>
      </c>
      <c r="C176" s="71" t="s">
        <v>311</v>
      </c>
      <c r="D176" s="28" t="s">
        <v>401</v>
      </c>
      <c r="E176" s="27">
        <v>0.80026822300653366</v>
      </c>
      <c r="F176" s="5">
        <f t="shared" si="35"/>
        <v>179270.28</v>
      </c>
      <c r="G176" s="5">
        <v>0</v>
      </c>
      <c r="H176" s="5">
        <v>0</v>
      </c>
      <c r="I176" s="5">
        <v>0</v>
      </c>
      <c r="J176" s="5">
        <v>0</v>
      </c>
      <c r="K176" s="5">
        <v>0</v>
      </c>
      <c r="L176" s="5">
        <v>0</v>
      </c>
      <c r="M176" s="6">
        <v>0</v>
      </c>
      <c r="N176" s="5">
        <v>0</v>
      </c>
      <c r="O176" s="5">
        <v>668</v>
      </c>
      <c r="P176" s="5">
        <v>176634.02</v>
      </c>
      <c r="Q176" s="5">
        <v>0</v>
      </c>
      <c r="R176" s="5">
        <v>0</v>
      </c>
      <c r="S176" s="5">
        <v>0</v>
      </c>
      <c r="T176" s="46">
        <v>0</v>
      </c>
      <c r="U176" s="5">
        <v>0</v>
      </c>
      <c r="V176" s="5">
        <v>0</v>
      </c>
      <c r="W176" s="5">
        <v>0</v>
      </c>
      <c r="X176" s="5">
        <v>0</v>
      </c>
      <c r="Y176" s="5">
        <v>0</v>
      </c>
      <c r="Z176" s="5">
        <v>0</v>
      </c>
      <c r="AA176" s="5">
        <v>0</v>
      </c>
      <c r="AB176" s="5">
        <v>0</v>
      </c>
      <c r="AC176" s="5">
        <v>0</v>
      </c>
      <c r="AD176" s="5">
        <v>0</v>
      </c>
      <c r="AE176" s="5">
        <v>2636.26</v>
      </c>
      <c r="AF176" s="5">
        <v>0</v>
      </c>
      <c r="AG176" s="5">
        <v>0</v>
      </c>
      <c r="AH176" s="45" t="s">
        <v>51</v>
      </c>
      <c r="AI176" s="45">
        <v>2020</v>
      </c>
      <c r="AJ176" s="45">
        <v>2020</v>
      </c>
      <c r="AK176" s="22"/>
      <c r="AL176" s="22"/>
      <c r="AM176" s="22"/>
      <c r="AN176" s="22"/>
    </row>
    <row r="177" spans="1:40" ht="62.25" x14ac:dyDescent="0.9">
      <c r="A177" s="1">
        <v>1</v>
      </c>
      <c r="B177" s="24">
        <f>SUBTOTAL(103,$A$97:A177)</f>
        <v>74</v>
      </c>
      <c r="C177" s="71" t="s">
        <v>312</v>
      </c>
      <c r="D177" s="28" t="s">
        <v>400</v>
      </c>
      <c r="E177" s="27">
        <v>0.92587279445283599</v>
      </c>
      <c r="F177" s="5">
        <f t="shared" si="35"/>
        <v>21660.55</v>
      </c>
      <c r="G177" s="5">
        <v>0</v>
      </c>
      <c r="H177" s="5">
        <v>0</v>
      </c>
      <c r="I177" s="5">
        <v>0</v>
      </c>
      <c r="J177" s="5">
        <v>0</v>
      </c>
      <c r="K177" s="5">
        <v>0</v>
      </c>
      <c r="L177" s="5">
        <v>0</v>
      </c>
      <c r="M177" s="6">
        <v>0</v>
      </c>
      <c r="N177" s="5">
        <v>0</v>
      </c>
      <c r="O177" s="5">
        <v>559</v>
      </c>
      <c r="P177" s="5">
        <v>21342.02</v>
      </c>
      <c r="Q177" s="5">
        <v>0</v>
      </c>
      <c r="R177" s="5">
        <v>0</v>
      </c>
      <c r="S177" s="5">
        <v>0</v>
      </c>
      <c r="T177" s="46">
        <v>0</v>
      </c>
      <c r="U177" s="5">
        <v>0</v>
      </c>
      <c r="V177" s="5">
        <v>0</v>
      </c>
      <c r="W177" s="5">
        <v>0</v>
      </c>
      <c r="X177" s="5">
        <v>0</v>
      </c>
      <c r="Y177" s="5">
        <v>0</v>
      </c>
      <c r="Z177" s="5">
        <v>0</v>
      </c>
      <c r="AA177" s="5">
        <v>0</v>
      </c>
      <c r="AB177" s="5">
        <v>0</v>
      </c>
      <c r="AC177" s="5">
        <v>0</v>
      </c>
      <c r="AD177" s="5">
        <v>0</v>
      </c>
      <c r="AE177" s="5">
        <v>318.52999999999997</v>
      </c>
      <c r="AF177" s="5">
        <v>0</v>
      </c>
      <c r="AG177" s="5">
        <v>0</v>
      </c>
      <c r="AH177" s="45" t="s">
        <v>51</v>
      </c>
      <c r="AI177" s="45">
        <v>2020</v>
      </c>
      <c r="AJ177" s="45">
        <v>2020</v>
      </c>
      <c r="AK177" s="22"/>
      <c r="AL177" s="22"/>
      <c r="AM177" s="22"/>
      <c r="AN177" s="22"/>
    </row>
    <row r="178" spans="1:40" ht="62.25" x14ac:dyDescent="0.9">
      <c r="A178" s="1">
        <v>1</v>
      </c>
      <c r="B178" s="24">
        <f>SUBTOTAL(103,$A$97:A178)</f>
        <v>75</v>
      </c>
      <c r="C178" s="71" t="s">
        <v>313</v>
      </c>
      <c r="D178" s="28" t="s">
        <v>401</v>
      </c>
      <c r="E178" s="27">
        <v>0.87360000000000004</v>
      </c>
      <c r="F178" s="5">
        <f t="shared" si="35"/>
        <v>825558.04</v>
      </c>
      <c r="G178" s="5">
        <v>0</v>
      </c>
      <c r="H178" s="5">
        <v>0</v>
      </c>
      <c r="I178" s="5">
        <v>0</v>
      </c>
      <c r="J178" s="5">
        <v>0</v>
      </c>
      <c r="K178" s="5">
        <v>0</v>
      </c>
      <c r="L178" s="5">
        <v>0</v>
      </c>
      <c r="M178" s="6">
        <v>0</v>
      </c>
      <c r="N178" s="5">
        <v>0</v>
      </c>
      <c r="O178" s="5">
        <v>1549</v>
      </c>
      <c r="P178" s="5">
        <v>813417.78</v>
      </c>
      <c r="Q178" s="5">
        <v>0</v>
      </c>
      <c r="R178" s="5">
        <v>0</v>
      </c>
      <c r="S178" s="5">
        <v>0</v>
      </c>
      <c r="T178" s="46">
        <v>0</v>
      </c>
      <c r="U178" s="5">
        <v>0</v>
      </c>
      <c r="V178" s="5">
        <v>0</v>
      </c>
      <c r="W178" s="5">
        <v>0</v>
      </c>
      <c r="X178" s="5">
        <v>0</v>
      </c>
      <c r="Y178" s="5">
        <v>0</v>
      </c>
      <c r="Z178" s="5">
        <v>0</v>
      </c>
      <c r="AA178" s="5">
        <v>0</v>
      </c>
      <c r="AB178" s="5">
        <v>0</v>
      </c>
      <c r="AC178" s="5">
        <v>0</v>
      </c>
      <c r="AD178" s="5">
        <v>0</v>
      </c>
      <c r="AE178" s="5">
        <v>12140.26</v>
      </c>
      <c r="AF178" s="5">
        <v>0</v>
      </c>
      <c r="AG178" s="5">
        <v>0</v>
      </c>
      <c r="AH178" s="45" t="s">
        <v>51</v>
      </c>
      <c r="AI178" s="45">
        <v>2020</v>
      </c>
      <c r="AJ178" s="45">
        <v>2020</v>
      </c>
      <c r="AK178" s="22"/>
      <c r="AL178" s="22"/>
      <c r="AM178" s="22"/>
      <c r="AN178" s="22"/>
    </row>
    <row r="179" spans="1:40" ht="62.25" x14ac:dyDescent="0.9">
      <c r="A179" s="1">
        <v>1</v>
      </c>
      <c r="B179" s="24">
        <f>SUBTOTAL(103,$A$97:A179)</f>
        <v>76</v>
      </c>
      <c r="C179" s="71" t="s">
        <v>314</v>
      </c>
      <c r="D179" s="28" t="s">
        <v>400</v>
      </c>
      <c r="E179" s="27">
        <v>0.78059999999999996</v>
      </c>
      <c r="F179" s="5">
        <f t="shared" si="35"/>
        <v>58127.710000000006</v>
      </c>
      <c r="G179" s="5">
        <v>0</v>
      </c>
      <c r="H179" s="5">
        <v>0</v>
      </c>
      <c r="I179" s="5">
        <v>0</v>
      </c>
      <c r="J179" s="5">
        <v>0</v>
      </c>
      <c r="K179" s="5">
        <v>0</v>
      </c>
      <c r="L179" s="5">
        <v>0</v>
      </c>
      <c r="M179" s="6">
        <v>0</v>
      </c>
      <c r="N179" s="5">
        <v>0</v>
      </c>
      <c r="O179" s="5">
        <v>450</v>
      </c>
      <c r="P179" s="5">
        <v>57272.91</v>
      </c>
      <c r="Q179" s="5">
        <v>0</v>
      </c>
      <c r="R179" s="5">
        <v>0</v>
      </c>
      <c r="S179" s="5">
        <v>0</v>
      </c>
      <c r="T179" s="46">
        <v>0</v>
      </c>
      <c r="U179" s="5">
        <v>0</v>
      </c>
      <c r="V179" s="5">
        <v>0</v>
      </c>
      <c r="W179" s="5">
        <v>0</v>
      </c>
      <c r="X179" s="5">
        <v>0</v>
      </c>
      <c r="Y179" s="5">
        <v>0</v>
      </c>
      <c r="Z179" s="5">
        <v>0</v>
      </c>
      <c r="AA179" s="5">
        <v>0</v>
      </c>
      <c r="AB179" s="5">
        <v>0</v>
      </c>
      <c r="AC179" s="5">
        <v>0</v>
      </c>
      <c r="AD179" s="5">
        <v>0</v>
      </c>
      <c r="AE179" s="5">
        <v>854.8</v>
      </c>
      <c r="AF179" s="5">
        <v>0</v>
      </c>
      <c r="AG179" s="5">
        <v>0</v>
      </c>
      <c r="AH179" s="45" t="s">
        <v>51</v>
      </c>
      <c r="AI179" s="45">
        <v>2020</v>
      </c>
      <c r="AJ179" s="45">
        <v>2020</v>
      </c>
      <c r="AK179" s="22"/>
      <c r="AL179" s="22"/>
      <c r="AM179" s="22"/>
      <c r="AN179" s="22"/>
    </row>
    <row r="180" spans="1:40" ht="62.25" x14ac:dyDescent="0.9">
      <c r="A180" s="1">
        <v>1</v>
      </c>
      <c r="B180" s="24">
        <f>SUBTOTAL(103,$A$97:A180)</f>
        <v>77</v>
      </c>
      <c r="C180" s="71" t="s">
        <v>235</v>
      </c>
      <c r="D180" s="28" t="s">
        <v>401</v>
      </c>
      <c r="E180" s="27">
        <v>0.88049999999999995</v>
      </c>
      <c r="F180" s="5">
        <f t="shared" si="35"/>
        <v>174209.85</v>
      </c>
      <c r="G180" s="5">
        <v>0</v>
      </c>
      <c r="H180" s="5">
        <v>0</v>
      </c>
      <c r="I180" s="5">
        <v>0</v>
      </c>
      <c r="J180" s="5">
        <v>0</v>
      </c>
      <c r="K180" s="5">
        <v>0</v>
      </c>
      <c r="L180" s="5">
        <v>0</v>
      </c>
      <c r="M180" s="6">
        <v>0</v>
      </c>
      <c r="N180" s="5">
        <v>0</v>
      </c>
      <c r="O180" s="5">
        <v>498</v>
      </c>
      <c r="P180" s="5">
        <v>171648</v>
      </c>
      <c r="Q180" s="5">
        <v>0</v>
      </c>
      <c r="R180" s="5">
        <v>0</v>
      </c>
      <c r="S180" s="5">
        <v>0</v>
      </c>
      <c r="T180" s="46">
        <v>0</v>
      </c>
      <c r="U180" s="5">
        <v>0</v>
      </c>
      <c r="V180" s="5">
        <v>0</v>
      </c>
      <c r="W180" s="5">
        <v>0</v>
      </c>
      <c r="X180" s="5">
        <v>0</v>
      </c>
      <c r="Y180" s="5">
        <v>0</v>
      </c>
      <c r="Z180" s="5">
        <v>0</v>
      </c>
      <c r="AA180" s="5">
        <v>0</v>
      </c>
      <c r="AB180" s="5">
        <v>0</v>
      </c>
      <c r="AC180" s="5">
        <v>0</v>
      </c>
      <c r="AD180" s="5">
        <v>0</v>
      </c>
      <c r="AE180" s="5">
        <v>2561.85</v>
      </c>
      <c r="AF180" s="5">
        <v>0</v>
      </c>
      <c r="AG180" s="5">
        <v>0</v>
      </c>
      <c r="AH180" s="45" t="s">
        <v>51</v>
      </c>
      <c r="AI180" s="45">
        <v>2020</v>
      </c>
      <c r="AJ180" s="45">
        <v>2020</v>
      </c>
      <c r="AK180" s="22"/>
      <c r="AL180" s="22"/>
      <c r="AM180" s="22"/>
      <c r="AN180" s="22"/>
    </row>
    <row r="181" spans="1:40" ht="62.25" x14ac:dyDescent="0.9">
      <c r="A181" s="1">
        <v>1</v>
      </c>
      <c r="B181" s="24">
        <f>SUBTOTAL(103,$A$97:A181)</f>
        <v>78</v>
      </c>
      <c r="C181" s="71" t="s">
        <v>315</v>
      </c>
      <c r="D181" s="28">
        <v>2017</v>
      </c>
      <c r="E181" s="27">
        <v>0.97189999999999999</v>
      </c>
      <c r="F181" s="5">
        <f t="shared" si="35"/>
        <v>101365.01</v>
      </c>
      <c r="G181" s="5">
        <v>0</v>
      </c>
      <c r="H181" s="5">
        <v>0</v>
      </c>
      <c r="I181" s="5">
        <v>0</v>
      </c>
      <c r="J181" s="5">
        <v>0</v>
      </c>
      <c r="K181" s="5">
        <v>0</v>
      </c>
      <c r="L181" s="5">
        <v>0</v>
      </c>
      <c r="M181" s="6">
        <v>0</v>
      </c>
      <c r="N181" s="5">
        <v>0</v>
      </c>
      <c r="O181" s="5">
        <v>1067</v>
      </c>
      <c r="P181" s="5">
        <v>99867</v>
      </c>
      <c r="Q181" s="5">
        <v>0</v>
      </c>
      <c r="R181" s="5">
        <v>0</v>
      </c>
      <c r="S181" s="5">
        <v>0</v>
      </c>
      <c r="T181" s="46">
        <v>0</v>
      </c>
      <c r="U181" s="5">
        <v>0</v>
      </c>
      <c r="V181" s="5">
        <v>0</v>
      </c>
      <c r="W181" s="5">
        <v>0</v>
      </c>
      <c r="X181" s="5">
        <v>0</v>
      </c>
      <c r="Y181" s="5">
        <v>0</v>
      </c>
      <c r="Z181" s="5">
        <v>0</v>
      </c>
      <c r="AA181" s="5">
        <v>0</v>
      </c>
      <c r="AB181" s="5">
        <v>0</v>
      </c>
      <c r="AC181" s="5">
        <v>0</v>
      </c>
      <c r="AD181" s="5">
        <v>0</v>
      </c>
      <c r="AE181" s="5">
        <f>ROUND(P181*1.5%,2)</f>
        <v>1498.01</v>
      </c>
      <c r="AF181" s="5">
        <v>0</v>
      </c>
      <c r="AG181" s="5">
        <v>0</v>
      </c>
      <c r="AH181" s="45" t="s">
        <v>51</v>
      </c>
      <c r="AI181" s="7">
        <v>2022</v>
      </c>
      <c r="AJ181" s="7">
        <v>2022</v>
      </c>
      <c r="AK181" s="22"/>
      <c r="AL181" s="22"/>
      <c r="AM181" s="22"/>
      <c r="AN181" s="22"/>
    </row>
    <row r="182" spans="1:40" ht="62.25" x14ac:dyDescent="0.9">
      <c r="A182" s="1">
        <v>1</v>
      </c>
      <c r="B182" s="24">
        <f>SUBTOTAL(103,$A$97:A182)</f>
        <v>79</v>
      </c>
      <c r="C182" s="71" t="s">
        <v>351</v>
      </c>
      <c r="D182" s="33" t="s">
        <v>378</v>
      </c>
      <c r="E182" s="27">
        <v>0.93899999999999995</v>
      </c>
      <c r="F182" s="5">
        <f t="shared" si="35"/>
        <v>70328.740000000005</v>
      </c>
      <c r="G182" s="5">
        <v>0</v>
      </c>
      <c r="H182" s="5">
        <v>0</v>
      </c>
      <c r="I182" s="5">
        <v>0</v>
      </c>
      <c r="J182" s="5">
        <v>0</v>
      </c>
      <c r="K182" s="5">
        <v>0</v>
      </c>
      <c r="L182" s="5">
        <v>0</v>
      </c>
      <c r="M182" s="6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  <c r="T182" s="46">
        <v>0</v>
      </c>
      <c r="U182" s="5">
        <v>0</v>
      </c>
      <c r="V182" s="5">
        <v>0</v>
      </c>
      <c r="W182" s="5">
        <v>0</v>
      </c>
      <c r="X182" s="5">
        <v>69998</v>
      </c>
      <c r="Y182" s="5">
        <v>0</v>
      </c>
      <c r="Z182" s="5">
        <v>0</v>
      </c>
      <c r="AA182" s="5">
        <v>0</v>
      </c>
      <c r="AB182" s="5">
        <v>0</v>
      </c>
      <c r="AC182" s="5">
        <v>0</v>
      </c>
      <c r="AD182" s="5">
        <v>0</v>
      </c>
      <c r="AE182" s="5">
        <v>330.74</v>
      </c>
      <c r="AF182" s="5">
        <v>0</v>
      </c>
      <c r="AG182" s="5">
        <v>0</v>
      </c>
      <c r="AH182" s="45" t="s">
        <v>51</v>
      </c>
      <c r="AI182" s="45">
        <v>2020</v>
      </c>
      <c r="AJ182" s="45">
        <v>2020</v>
      </c>
      <c r="AK182" s="22"/>
      <c r="AL182" s="22"/>
      <c r="AM182" s="22"/>
      <c r="AN182" s="22"/>
    </row>
    <row r="183" spans="1:40" ht="62.25" x14ac:dyDescent="0.9">
      <c r="A183" s="1">
        <v>1</v>
      </c>
      <c r="B183" s="24">
        <f>SUBTOTAL(103,$A$97:A183)</f>
        <v>80</v>
      </c>
      <c r="C183" s="71" t="s">
        <v>410</v>
      </c>
      <c r="D183" s="28" t="s">
        <v>400</v>
      </c>
      <c r="E183" s="27">
        <v>0.97650000000000003</v>
      </c>
      <c r="F183" s="5">
        <f>P183+AE183</f>
        <v>46834.77</v>
      </c>
      <c r="G183" s="5">
        <v>0</v>
      </c>
      <c r="H183" s="5">
        <v>0</v>
      </c>
      <c r="I183" s="5">
        <v>0</v>
      </c>
      <c r="J183" s="5">
        <v>0</v>
      </c>
      <c r="K183" s="5">
        <v>0</v>
      </c>
      <c r="L183" s="5">
        <v>0</v>
      </c>
      <c r="M183" s="6">
        <v>0</v>
      </c>
      <c r="N183" s="5">
        <v>0</v>
      </c>
      <c r="O183" s="5">
        <v>1461</v>
      </c>
      <c r="P183" s="5">
        <v>46142.63</v>
      </c>
      <c r="Q183" s="5">
        <v>0</v>
      </c>
      <c r="R183" s="5">
        <v>0</v>
      </c>
      <c r="S183" s="5">
        <v>0</v>
      </c>
      <c r="T183" s="46">
        <v>0</v>
      </c>
      <c r="U183" s="5">
        <v>0</v>
      </c>
      <c r="V183" s="5">
        <v>0</v>
      </c>
      <c r="W183" s="5">
        <v>0</v>
      </c>
      <c r="X183" s="5">
        <v>0</v>
      </c>
      <c r="Y183" s="5">
        <v>0</v>
      </c>
      <c r="Z183" s="5">
        <v>0</v>
      </c>
      <c r="AA183" s="5">
        <v>0</v>
      </c>
      <c r="AB183" s="5">
        <v>0</v>
      </c>
      <c r="AC183" s="5">
        <v>0</v>
      </c>
      <c r="AD183" s="5">
        <v>0</v>
      </c>
      <c r="AE183" s="5">
        <f>ROUND(P183*1.5%,2)</f>
        <v>692.14</v>
      </c>
      <c r="AF183" s="5">
        <v>0</v>
      </c>
      <c r="AG183" s="5">
        <v>0</v>
      </c>
      <c r="AH183" s="45" t="s">
        <v>51</v>
      </c>
      <c r="AI183" s="45">
        <v>2020</v>
      </c>
      <c r="AJ183" s="45">
        <v>2020</v>
      </c>
      <c r="AK183" s="22"/>
      <c r="AL183" s="22"/>
      <c r="AM183" s="22"/>
      <c r="AN183" s="22"/>
    </row>
    <row r="184" spans="1:40" ht="62.25" x14ac:dyDescent="0.9">
      <c r="A184" s="1">
        <v>1</v>
      </c>
      <c r="B184" s="24">
        <f>SUBTOTAL(103,$A$97:A184)</f>
        <v>81</v>
      </c>
      <c r="C184" s="71" t="s">
        <v>411</v>
      </c>
      <c r="D184" s="28" t="s">
        <v>400</v>
      </c>
      <c r="E184" s="27">
        <v>0.75141596450729198</v>
      </c>
      <c r="F184" s="5">
        <f>P184+AE184</f>
        <v>58502.97</v>
      </c>
      <c r="G184" s="5">
        <v>0</v>
      </c>
      <c r="H184" s="5">
        <v>0</v>
      </c>
      <c r="I184" s="5">
        <v>0</v>
      </c>
      <c r="J184" s="5">
        <v>0</v>
      </c>
      <c r="K184" s="5">
        <v>0</v>
      </c>
      <c r="L184" s="5">
        <v>0</v>
      </c>
      <c r="M184" s="6">
        <v>0</v>
      </c>
      <c r="N184" s="5">
        <v>0</v>
      </c>
      <c r="O184" s="5">
        <v>500</v>
      </c>
      <c r="P184" s="5">
        <v>57638.39</v>
      </c>
      <c r="Q184" s="5">
        <v>0</v>
      </c>
      <c r="R184" s="5">
        <v>0</v>
      </c>
      <c r="S184" s="5">
        <v>0</v>
      </c>
      <c r="T184" s="46">
        <v>0</v>
      </c>
      <c r="U184" s="5">
        <v>0</v>
      </c>
      <c r="V184" s="5">
        <v>0</v>
      </c>
      <c r="W184" s="5">
        <v>0</v>
      </c>
      <c r="X184" s="5">
        <v>0</v>
      </c>
      <c r="Y184" s="5">
        <v>0</v>
      </c>
      <c r="Z184" s="5">
        <v>0</v>
      </c>
      <c r="AA184" s="5">
        <v>0</v>
      </c>
      <c r="AB184" s="5">
        <v>0</v>
      </c>
      <c r="AC184" s="5">
        <v>0</v>
      </c>
      <c r="AD184" s="5">
        <v>0</v>
      </c>
      <c r="AE184" s="5">
        <f>ROUND(P184*1.5%,2)</f>
        <v>864.58</v>
      </c>
      <c r="AF184" s="5">
        <v>0</v>
      </c>
      <c r="AG184" s="5">
        <v>0</v>
      </c>
      <c r="AH184" s="45" t="s">
        <v>51</v>
      </c>
      <c r="AI184" s="45">
        <v>2020</v>
      </c>
      <c r="AJ184" s="45">
        <v>2020</v>
      </c>
      <c r="AK184" s="22"/>
      <c r="AL184" s="22"/>
      <c r="AM184" s="22"/>
      <c r="AN184" s="22"/>
    </row>
    <row r="185" spans="1:40" ht="58.5" customHeight="1" x14ac:dyDescent="0.9">
      <c r="A185" s="1">
        <v>1</v>
      </c>
      <c r="B185" s="24">
        <f>SUBTOTAL(103,$A$97:A185)</f>
        <v>82</v>
      </c>
      <c r="C185" s="71" t="s">
        <v>445</v>
      </c>
      <c r="D185" s="33">
        <v>2017</v>
      </c>
      <c r="E185" s="27">
        <v>0.96309999999999996</v>
      </c>
      <c r="F185" s="5">
        <f>P185+AE185</f>
        <v>96187.689999999988</v>
      </c>
      <c r="G185" s="5">
        <v>0</v>
      </c>
      <c r="H185" s="5">
        <v>0</v>
      </c>
      <c r="I185" s="5">
        <v>0</v>
      </c>
      <c r="J185" s="5">
        <v>0</v>
      </c>
      <c r="K185" s="5">
        <v>0</v>
      </c>
      <c r="L185" s="5">
        <v>0</v>
      </c>
      <c r="M185" s="6">
        <v>0</v>
      </c>
      <c r="N185" s="5">
        <v>0</v>
      </c>
      <c r="O185" s="5">
        <v>910.7</v>
      </c>
      <c r="P185" s="5">
        <v>94172.4</v>
      </c>
      <c r="Q185" s="5">
        <v>0</v>
      </c>
      <c r="R185" s="5">
        <v>0</v>
      </c>
      <c r="S185" s="5">
        <v>0</v>
      </c>
      <c r="T185" s="46">
        <v>0</v>
      </c>
      <c r="U185" s="5">
        <v>0</v>
      </c>
      <c r="V185" s="5">
        <v>0</v>
      </c>
      <c r="W185" s="5">
        <v>0</v>
      </c>
      <c r="X185" s="5">
        <v>0</v>
      </c>
      <c r="Y185" s="5">
        <v>0</v>
      </c>
      <c r="Z185" s="5">
        <v>0</v>
      </c>
      <c r="AA185" s="5">
        <v>0</v>
      </c>
      <c r="AB185" s="5">
        <v>0</v>
      </c>
      <c r="AC185" s="5">
        <v>0</v>
      </c>
      <c r="AD185" s="5">
        <v>0</v>
      </c>
      <c r="AE185" s="5">
        <f>ROUND(P185*2.14%,2)</f>
        <v>2015.29</v>
      </c>
      <c r="AF185" s="5">
        <v>0</v>
      </c>
      <c r="AG185" s="5">
        <v>0</v>
      </c>
      <c r="AH185" s="45" t="s">
        <v>51</v>
      </c>
      <c r="AI185" s="45">
        <v>2022</v>
      </c>
      <c r="AJ185" s="45">
        <v>2022</v>
      </c>
      <c r="AK185" s="22"/>
      <c r="AL185" s="22"/>
      <c r="AM185" s="22"/>
      <c r="AN185" s="22"/>
    </row>
    <row r="186" spans="1:40" ht="62.25" x14ac:dyDescent="0.9">
      <c r="B186" s="69" t="s">
        <v>260</v>
      </c>
      <c r="C186" s="70"/>
      <c r="D186" s="48" t="s">
        <v>131</v>
      </c>
      <c r="E186" s="27">
        <f>AVERAGE(E187:E192)</f>
        <v>0.89380629497361996</v>
      </c>
      <c r="F186" s="103">
        <f>SUM(F187:F192)</f>
        <v>1537584.94</v>
      </c>
      <c r="G186" s="5">
        <f t="shared" ref="G186:AG186" si="47">SUM(G187:G192)</f>
        <v>0</v>
      </c>
      <c r="H186" s="5">
        <f t="shared" si="47"/>
        <v>0</v>
      </c>
      <c r="I186" s="5">
        <f t="shared" si="47"/>
        <v>0</v>
      </c>
      <c r="J186" s="5">
        <f t="shared" si="47"/>
        <v>0</v>
      </c>
      <c r="K186" s="5">
        <f t="shared" si="47"/>
        <v>0</v>
      </c>
      <c r="L186" s="5">
        <f t="shared" si="47"/>
        <v>0</v>
      </c>
      <c r="M186" s="6">
        <f t="shared" si="47"/>
        <v>0</v>
      </c>
      <c r="N186" s="5">
        <f t="shared" si="47"/>
        <v>0</v>
      </c>
      <c r="O186" s="5">
        <f t="shared" si="47"/>
        <v>6063.4000000000005</v>
      </c>
      <c r="P186" s="5">
        <f t="shared" si="47"/>
        <v>1527663.73</v>
      </c>
      <c r="Q186" s="5">
        <f t="shared" si="47"/>
        <v>0</v>
      </c>
      <c r="R186" s="5">
        <f t="shared" si="47"/>
        <v>0</v>
      </c>
      <c r="S186" s="5">
        <f t="shared" si="47"/>
        <v>0</v>
      </c>
      <c r="T186" s="5">
        <f t="shared" si="47"/>
        <v>0</v>
      </c>
      <c r="U186" s="5">
        <f t="shared" si="47"/>
        <v>0</v>
      </c>
      <c r="V186" s="5">
        <f t="shared" si="47"/>
        <v>0</v>
      </c>
      <c r="W186" s="5">
        <f t="shared" si="47"/>
        <v>0</v>
      </c>
      <c r="X186" s="5">
        <f t="shared" si="47"/>
        <v>0</v>
      </c>
      <c r="Y186" s="5">
        <f t="shared" si="47"/>
        <v>0</v>
      </c>
      <c r="Z186" s="5">
        <f t="shared" si="47"/>
        <v>0</v>
      </c>
      <c r="AA186" s="5">
        <f t="shared" si="47"/>
        <v>0</v>
      </c>
      <c r="AB186" s="5">
        <f t="shared" si="47"/>
        <v>0</v>
      </c>
      <c r="AC186" s="5">
        <f t="shared" si="47"/>
        <v>0</v>
      </c>
      <c r="AD186" s="5">
        <f t="shared" si="47"/>
        <v>0</v>
      </c>
      <c r="AE186" s="5">
        <f t="shared" si="47"/>
        <v>9921.2099999999991</v>
      </c>
      <c r="AF186" s="5">
        <f t="shared" si="47"/>
        <v>0</v>
      </c>
      <c r="AG186" s="5">
        <f t="shared" si="47"/>
        <v>0</v>
      </c>
      <c r="AH186" s="45" t="s">
        <v>131</v>
      </c>
      <c r="AI186" s="45" t="s">
        <v>131</v>
      </c>
      <c r="AJ186" s="45" t="s">
        <v>131</v>
      </c>
      <c r="AK186" s="22"/>
      <c r="AL186" s="22"/>
      <c r="AM186" s="22"/>
      <c r="AN186" s="22"/>
    </row>
    <row r="187" spans="1:40" ht="62.25" x14ac:dyDescent="0.9">
      <c r="A187" s="1">
        <v>1</v>
      </c>
      <c r="B187" s="24">
        <f>SUBTOTAL(103,$A$97:A187)</f>
        <v>83</v>
      </c>
      <c r="C187" s="71" t="s">
        <v>316</v>
      </c>
      <c r="D187" s="28" t="s">
        <v>401</v>
      </c>
      <c r="E187" s="27">
        <v>0.9054350997618551</v>
      </c>
      <c r="F187" s="5">
        <f t="shared" si="35"/>
        <v>379333.74</v>
      </c>
      <c r="G187" s="5">
        <v>0</v>
      </c>
      <c r="H187" s="5">
        <v>0</v>
      </c>
      <c r="I187" s="5">
        <v>0</v>
      </c>
      <c r="J187" s="5">
        <v>0</v>
      </c>
      <c r="K187" s="5">
        <v>0</v>
      </c>
      <c r="L187" s="5">
        <v>0</v>
      </c>
      <c r="M187" s="6">
        <v>0</v>
      </c>
      <c r="N187" s="5">
        <v>0</v>
      </c>
      <c r="O187" s="5">
        <v>1160.0999999999999</v>
      </c>
      <c r="P187" s="5">
        <v>376902.72</v>
      </c>
      <c r="Q187" s="5">
        <v>0</v>
      </c>
      <c r="R187" s="5">
        <v>0</v>
      </c>
      <c r="S187" s="5">
        <v>0</v>
      </c>
      <c r="T187" s="46">
        <v>0</v>
      </c>
      <c r="U187" s="5">
        <v>0</v>
      </c>
      <c r="V187" s="5">
        <v>0</v>
      </c>
      <c r="W187" s="5">
        <v>0</v>
      </c>
      <c r="X187" s="5">
        <v>0</v>
      </c>
      <c r="Y187" s="5">
        <v>0</v>
      </c>
      <c r="Z187" s="5">
        <v>0</v>
      </c>
      <c r="AA187" s="5">
        <v>0</v>
      </c>
      <c r="AB187" s="5">
        <v>0</v>
      </c>
      <c r="AC187" s="5">
        <v>0</v>
      </c>
      <c r="AD187" s="5">
        <v>0</v>
      </c>
      <c r="AE187" s="5">
        <v>2431.02</v>
      </c>
      <c r="AF187" s="5">
        <v>0</v>
      </c>
      <c r="AG187" s="5">
        <v>0</v>
      </c>
      <c r="AH187" s="45" t="s">
        <v>51</v>
      </c>
      <c r="AI187" s="45">
        <v>2020</v>
      </c>
      <c r="AJ187" s="45">
        <v>2020</v>
      </c>
      <c r="AK187" s="22"/>
      <c r="AL187" s="22"/>
      <c r="AM187" s="22"/>
      <c r="AN187" s="22"/>
    </row>
    <row r="188" spans="1:40" ht="62.25" x14ac:dyDescent="0.9">
      <c r="A188" s="1">
        <v>1</v>
      </c>
      <c r="B188" s="24">
        <f>SUBTOTAL(103,$A$97:A188)</f>
        <v>84</v>
      </c>
      <c r="C188" s="71" t="s">
        <v>317</v>
      </c>
      <c r="D188" s="28" t="s">
        <v>401</v>
      </c>
      <c r="E188" s="27">
        <v>0.87345236547698324</v>
      </c>
      <c r="F188" s="5">
        <f t="shared" si="35"/>
        <v>378072.25</v>
      </c>
      <c r="G188" s="5">
        <v>0</v>
      </c>
      <c r="H188" s="5">
        <v>0</v>
      </c>
      <c r="I188" s="5">
        <v>0</v>
      </c>
      <c r="J188" s="5">
        <v>0</v>
      </c>
      <c r="K188" s="5">
        <v>0</v>
      </c>
      <c r="L188" s="5">
        <v>0</v>
      </c>
      <c r="M188" s="6">
        <v>0</v>
      </c>
      <c r="N188" s="5">
        <v>0</v>
      </c>
      <c r="O188" s="5">
        <v>1192.7</v>
      </c>
      <c r="P188" s="5">
        <v>375649.31</v>
      </c>
      <c r="Q188" s="5">
        <v>0</v>
      </c>
      <c r="R188" s="5">
        <v>0</v>
      </c>
      <c r="S188" s="5">
        <v>0</v>
      </c>
      <c r="T188" s="46">
        <v>0</v>
      </c>
      <c r="U188" s="5">
        <v>0</v>
      </c>
      <c r="V188" s="5">
        <v>0</v>
      </c>
      <c r="W188" s="5">
        <v>0</v>
      </c>
      <c r="X188" s="5">
        <v>0</v>
      </c>
      <c r="Y188" s="5">
        <v>0</v>
      </c>
      <c r="Z188" s="5">
        <v>0</v>
      </c>
      <c r="AA188" s="5">
        <v>0</v>
      </c>
      <c r="AB188" s="5">
        <v>0</v>
      </c>
      <c r="AC188" s="5">
        <v>0</v>
      </c>
      <c r="AD188" s="5">
        <v>0</v>
      </c>
      <c r="AE188" s="5">
        <v>2422.94</v>
      </c>
      <c r="AF188" s="5">
        <v>0</v>
      </c>
      <c r="AG188" s="5">
        <v>0</v>
      </c>
      <c r="AH188" s="45" t="s">
        <v>51</v>
      </c>
      <c r="AI188" s="45">
        <v>2020</v>
      </c>
      <c r="AJ188" s="45">
        <v>2020</v>
      </c>
      <c r="AK188" s="22"/>
      <c r="AL188" s="22"/>
      <c r="AM188" s="22"/>
      <c r="AN188" s="22"/>
    </row>
    <row r="189" spans="1:40" ht="62.25" x14ac:dyDescent="0.9">
      <c r="A189" s="1">
        <v>1</v>
      </c>
      <c r="B189" s="24">
        <f>SUBTOTAL(103,$A$97:A189)</f>
        <v>85</v>
      </c>
      <c r="C189" s="71" t="s">
        <v>84</v>
      </c>
      <c r="D189" s="28" t="s">
        <v>401</v>
      </c>
      <c r="E189" s="27">
        <v>0.86236529068576662</v>
      </c>
      <c r="F189" s="5">
        <f t="shared" si="35"/>
        <v>289922.22000000003</v>
      </c>
      <c r="G189" s="5">
        <v>0</v>
      </c>
      <c r="H189" s="5">
        <v>0</v>
      </c>
      <c r="I189" s="5">
        <v>0</v>
      </c>
      <c r="J189" s="5">
        <v>0</v>
      </c>
      <c r="K189" s="5">
        <v>0</v>
      </c>
      <c r="L189" s="5">
        <v>0</v>
      </c>
      <c r="M189" s="6">
        <v>0</v>
      </c>
      <c r="N189" s="5">
        <v>0</v>
      </c>
      <c r="O189" s="5">
        <v>1207</v>
      </c>
      <c r="P189" s="5">
        <v>288064.21000000002</v>
      </c>
      <c r="Q189" s="5">
        <v>0</v>
      </c>
      <c r="R189" s="5">
        <v>0</v>
      </c>
      <c r="S189" s="5">
        <v>0</v>
      </c>
      <c r="T189" s="46">
        <v>0</v>
      </c>
      <c r="U189" s="5">
        <v>0</v>
      </c>
      <c r="V189" s="5">
        <v>0</v>
      </c>
      <c r="W189" s="5">
        <v>0</v>
      </c>
      <c r="X189" s="5">
        <v>0</v>
      </c>
      <c r="Y189" s="5">
        <v>0</v>
      </c>
      <c r="Z189" s="5">
        <v>0</v>
      </c>
      <c r="AA189" s="5">
        <v>0</v>
      </c>
      <c r="AB189" s="5">
        <v>0</v>
      </c>
      <c r="AC189" s="5">
        <v>0</v>
      </c>
      <c r="AD189" s="5">
        <v>0</v>
      </c>
      <c r="AE189" s="5">
        <v>1858.01</v>
      </c>
      <c r="AF189" s="5">
        <v>0</v>
      </c>
      <c r="AG189" s="5">
        <v>0</v>
      </c>
      <c r="AH189" s="45" t="s">
        <v>51</v>
      </c>
      <c r="AI189" s="45">
        <v>2020</v>
      </c>
      <c r="AJ189" s="45">
        <v>2020</v>
      </c>
      <c r="AK189" s="22"/>
      <c r="AL189" s="22"/>
      <c r="AM189" s="22"/>
      <c r="AN189" s="22"/>
    </row>
    <row r="190" spans="1:40" ht="62.25" x14ac:dyDescent="0.9">
      <c r="A190" s="1">
        <v>1</v>
      </c>
      <c r="B190" s="24">
        <f>SUBTOTAL(103,$A$97:A190)</f>
        <v>86</v>
      </c>
      <c r="C190" s="71" t="s">
        <v>318</v>
      </c>
      <c r="D190" s="28" t="s">
        <v>401</v>
      </c>
      <c r="E190" s="27">
        <v>0.85951459937778774</v>
      </c>
      <c r="F190" s="5">
        <f t="shared" si="35"/>
        <v>289922.22000000003</v>
      </c>
      <c r="G190" s="5">
        <v>0</v>
      </c>
      <c r="H190" s="5">
        <v>0</v>
      </c>
      <c r="I190" s="5">
        <v>0</v>
      </c>
      <c r="J190" s="5">
        <v>0</v>
      </c>
      <c r="K190" s="5">
        <v>0</v>
      </c>
      <c r="L190" s="5">
        <v>0</v>
      </c>
      <c r="M190" s="6">
        <v>0</v>
      </c>
      <c r="N190" s="5">
        <v>0</v>
      </c>
      <c r="O190" s="5">
        <v>1206</v>
      </c>
      <c r="P190" s="5">
        <v>288064.21000000002</v>
      </c>
      <c r="Q190" s="5">
        <v>0</v>
      </c>
      <c r="R190" s="5">
        <v>0</v>
      </c>
      <c r="S190" s="5">
        <v>0</v>
      </c>
      <c r="T190" s="46">
        <v>0</v>
      </c>
      <c r="U190" s="5">
        <v>0</v>
      </c>
      <c r="V190" s="5">
        <v>0</v>
      </c>
      <c r="W190" s="5">
        <v>0</v>
      </c>
      <c r="X190" s="5">
        <v>0</v>
      </c>
      <c r="Y190" s="5">
        <v>0</v>
      </c>
      <c r="Z190" s="5">
        <v>0</v>
      </c>
      <c r="AA190" s="5">
        <v>0</v>
      </c>
      <c r="AB190" s="5">
        <v>0</v>
      </c>
      <c r="AC190" s="5">
        <v>0</v>
      </c>
      <c r="AD190" s="5">
        <v>0</v>
      </c>
      <c r="AE190" s="5">
        <v>1858.01</v>
      </c>
      <c r="AF190" s="5">
        <v>0</v>
      </c>
      <c r="AG190" s="5">
        <v>0</v>
      </c>
      <c r="AH190" s="45" t="s">
        <v>51</v>
      </c>
      <c r="AI190" s="45">
        <v>2020</v>
      </c>
      <c r="AJ190" s="45">
        <v>2020</v>
      </c>
      <c r="AK190" s="22"/>
      <c r="AL190" s="22"/>
      <c r="AM190" s="22"/>
      <c r="AN190" s="22"/>
    </row>
    <row r="191" spans="1:40" ht="62.25" x14ac:dyDescent="0.9">
      <c r="A191" s="1">
        <v>1</v>
      </c>
      <c r="B191" s="24">
        <f>SUBTOTAL(103,$A$97:A191)</f>
        <v>87</v>
      </c>
      <c r="C191" s="71" t="s">
        <v>319</v>
      </c>
      <c r="D191" s="28" t="s">
        <v>401</v>
      </c>
      <c r="E191" s="27">
        <v>0.89797041453932691</v>
      </c>
      <c r="F191" s="5">
        <f>G191+H191+I191+J191+K191+L191+N191+P191+R191+T191+V191+W191+X191+Y191+Z191+AA191+AB191+AC191+AD191+AE191+AF191+AG191</f>
        <v>192286.75999999998</v>
      </c>
      <c r="G191" s="5">
        <v>0</v>
      </c>
      <c r="H191" s="5">
        <v>0</v>
      </c>
      <c r="I191" s="5">
        <v>0</v>
      </c>
      <c r="J191" s="5">
        <v>0</v>
      </c>
      <c r="K191" s="5">
        <v>0</v>
      </c>
      <c r="L191" s="5">
        <v>0</v>
      </c>
      <c r="M191" s="6">
        <v>0</v>
      </c>
      <c r="N191" s="5">
        <v>0</v>
      </c>
      <c r="O191" s="5">
        <v>516.6</v>
      </c>
      <c r="P191" s="5">
        <v>191054.46</v>
      </c>
      <c r="Q191" s="5">
        <v>0</v>
      </c>
      <c r="R191" s="5">
        <v>0</v>
      </c>
      <c r="S191" s="5">
        <v>0</v>
      </c>
      <c r="T191" s="46">
        <v>0</v>
      </c>
      <c r="U191" s="5">
        <v>0</v>
      </c>
      <c r="V191" s="5">
        <v>0</v>
      </c>
      <c r="W191" s="5">
        <v>0</v>
      </c>
      <c r="X191" s="5">
        <v>0</v>
      </c>
      <c r="Y191" s="5">
        <v>0</v>
      </c>
      <c r="Z191" s="5">
        <v>0</v>
      </c>
      <c r="AA191" s="5">
        <v>0</v>
      </c>
      <c r="AB191" s="5">
        <v>0</v>
      </c>
      <c r="AC191" s="5">
        <v>0</v>
      </c>
      <c r="AD191" s="5">
        <v>0</v>
      </c>
      <c r="AE191" s="5">
        <v>1232.3</v>
      </c>
      <c r="AF191" s="5">
        <v>0</v>
      </c>
      <c r="AG191" s="5">
        <v>0</v>
      </c>
      <c r="AH191" s="45" t="s">
        <v>51</v>
      </c>
      <c r="AI191" s="45">
        <v>2020</v>
      </c>
      <c r="AJ191" s="45">
        <v>2020</v>
      </c>
      <c r="AK191" s="22"/>
      <c r="AL191" s="22"/>
      <c r="AM191" s="22"/>
      <c r="AN191" s="22"/>
    </row>
    <row r="192" spans="1:40" ht="62.25" x14ac:dyDescent="0.9">
      <c r="A192" s="1">
        <v>1</v>
      </c>
      <c r="B192" s="24">
        <f>SUBTOTAL(103,$A$97:A192)</f>
        <v>88</v>
      </c>
      <c r="C192" s="71" t="s">
        <v>435</v>
      </c>
      <c r="D192" s="28">
        <v>2014</v>
      </c>
      <c r="E192" s="27">
        <v>0.96409999999999996</v>
      </c>
      <c r="F192" s="5">
        <f t="shared" si="35"/>
        <v>8047.75</v>
      </c>
      <c r="G192" s="5">
        <v>0</v>
      </c>
      <c r="H192" s="5">
        <v>0</v>
      </c>
      <c r="I192" s="5">
        <v>0</v>
      </c>
      <c r="J192" s="5">
        <v>0</v>
      </c>
      <c r="K192" s="5">
        <v>0</v>
      </c>
      <c r="L192" s="5">
        <v>0</v>
      </c>
      <c r="M192" s="6">
        <v>0</v>
      </c>
      <c r="N192" s="5">
        <v>0</v>
      </c>
      <c r="O192" s="5">
        <v>781</v>
      </c>
      <c r="P192" s="5">
        <v>7928.82</v>
      </c>
      <c r="Q192" s="5">
        <v>0</v>
      </c>
      <c r="R192" s="5">
        <v>0</v>
      </c>
      <c r="S192" s="5">
        <v>0</v>
      </c>
      <c r="T192" s="46">
        <v>0</v>
      </c>
      <c r="U192" s="5">
        <v>0</v>
      </c>
      <c r="V192" s="5">
        <v>0</v>
      </c>
      <c r="W192" s="5">
        <v>0</v>
      </c>
      <c r="X192" s="5">
        <v>0</v>
      </c>
      <c r="Y192" s="5">
        <v>0</v>
      </c>
      <c r="Z192" s="5">
        <v>0</v>
      </c>
      <c r="AA192" s="5">
        <v>0</v>
      </c>
      <c r="AB192" s="5">
        <v>0</v>
      </c>
      <c r="AC192" s="5">
        <v>0</v>
      </c>
      <c r="AD192" s="5">
        <v>0</v>
      </c>
      <c r="AE192" s="5">
        <f t="shared" ref="AE192" si="48">ROUND(P192*1.5%,2)</f>
        <v>118.93</v>
      </c>
      <c r="AF192" s="5">
        <v>0</v>
      </c>
      <c r="AG192" s="5">
        <v>0</v>
      </c>
      <c r="AH192" s="45" t="s">
        <v>51</v>
      </c>
      <c r="AI192" s="7">
        <v>2022</v>
      </c>
      <c r="AJ192" s="7">
        <v>2022</v>
      </c>
      <c r="AK192" s="22"/>
      <c r="AL192" s="22"/>
      <c r="AM192" s="22"/>
      <c r="AN192" s="22"/>
    </row>
    <row r="193" spans="1:40" ht="62.25" x14ac:dyDescent="0.9">
      <c r="B193" s="69" t="s">
        <v>130</v>
      </c>
      <c r="C193" s="70"/>
      <c r="D193" s="48" t="s">
        <v>131</v>
      </c>
      <c r="E193" s="27">
        <f>AVERAGE(E194:E195)</f>
        <v>0.86194999999999999</v>
      </c>
      <c r="F193" s="103">
        <f>SUM(F194:F195)</f>
        <v>3231773.15</v>
      </c>
      <c r="G193" s="5">
        <f t="shared" ref="G193:AG193" si="49">SUM(G194:G195)</f>
        <v>0</v>
      </c>
      <c r="H193" s="5">
        <f t="shared" si="49"/>
        <v>0</v>
      </c>
      <c r="I193" s="5">
        <f t="shared" si="49"/>
        <v>0</v>
      </c>
      <c r="J193" s="5">
        <f t="shared" si="49"/>
        <v>0</v>
      </c>
      <c r="K193" s="5">
        <f t="shared" si="49"/>
        <v>0</v>
      </c>
      <c r="L193" s="5">
        <f t="shared" si="49"/>
        <v>0</v>
      </c>
      <c r="M193" s="6">
        <f t="shared" si="49"/>
        <v>0</v>
      </c>
      <c r="N193" s="5">
        <f t="shared" si="49"/>
        <v>0</v>
      </c>
      <c r="O193" s="5">
        <f t="shared" si="49"/>
        <v>1625</v>
      </c>
      <c r="P193" s="5">
        <f t="shared" si="49"/>
        <v>3199617</v>
      </c>
      <c r="Q193" s="5">
        <f t="shared" si="49"/>
        <v>0</v>
      </c>
      <c r="R193" s="5">
        <f t="shared" si="49"/>
        <v>0</v>
      </c>
      <c r="S193" s="5">
        <f t="shared" si="49"/>
        <v>0</v>
      </c>
      <c r="T193" s="5">
        <f t="shared" si="49"/>
        <v>0</v>
      </c>
      <c r="U193" s="5">
        <f t="shared" si="49"/>
        <v>0</v>
      </c>
      <c r="V193" s="5">
        <f t="shared" si="49"/>
        <v>0</v>
      </c>
      <c r="W193" s="5">
        <f t="shared" si="49"/>
        <v>0</v>
      </c>
      <c r="X193" s="5">
        <f t="shared" si="49"/>
        <v>0</v>
      </c>
      <c r="Y193" s="5">
        <f t="shared" si="49"/>
        <v>0</v>
      </c>
      <c r="Z193" s="5">
        <f t="shared" si="49"/>
        <v>0</v>
      </c>
      <c r="AA193" s="5">
        <f t="shared" si="49"/>
        <v>0</v>
      </c>
      <c r="AB193" s="5">
        <f t="shared" si="49"/>
        <v>0</v>
      </c>
      <c r="AC193" s="5">
        <f t="shared" si="49"/>
        <v>0</v>
      </c>
      <c r="AD193" s="5">
        <f t="shared" si="49"/>
        <v>0</v>
      </c>
      <c r="AE193" s="5">
        <f t="shared" si="49"/>
        <v>32156.15</v>
      </c>
      <c r="AF193" s="5">
        <f t="shared" si="49"/>
        <v>0</v>
      </c>
      <c r="AG193" s="5">
        <f t="shared" si="49"/>
        <v>0</v>
      </c>
      <c r="AH193" s="45" t="s">
        <v>131</v>
      </c>
      <c r="AI193" s="45" t="s">
        <v>131</v>
      </c>
      <c r="AJ193" s="45" t="s">
        <v>131</v>
      </c>
      <c r="AK193" s="22"/>
      <c r="AL193" s="22"/>
      <c r="AM193" s="22"/>
      <c r="AN193" s="22"/>
    </row>
    <row r="194" spans="1:40" ht="62.25" x14ac:dyDescent="0.9">
      <c r="A194" s="1">
        <v>1</v>
      </c>
      <c r="B194" s="24">
        <f>SUBTOTAL(103,$A$97:A194)</f>
        <v>89</v>
      </c>
      <c r="C194" s="71" t="s">
        <v>320</v>
      </c>
      <c r="D194" s="28" t="s">
        <v>400</v>
      </c>
      <c r="E194" s="27">
        <v>0.82040000000000002</v>
      </c>
      <c r="F194" s="5">
        <f t="shared" si="35"/>
        <v>1617633.46</v>
      </c>
      <c r="G194" s="5">
        <v>0</v>
      </c>
      <c r="H194" s="5">
        <v>0</v>
      </c>
      <c r="I194" s="5">
        <v>0</v>
      </c>
      <c r="J194" s="5">
        <v>0</v>
      </c>
      <c r="K194" s="5">
        <v>0</v>
      </c>
      <c r="L194" s="5">
        <v>0</v>
      </c>
      <c r="M194" s="6">
        <v>0</v>
      </c>
      <c r="N194" s="5">
        <v>0</v>
      </c>
      <c r="O194" s="5">
        <v>812.5</v>
      </c>
      <c r="P194" s="5">
        <v>1601538</v>
      </c>
      <c r="Q194" s="5">
        <v>0</v>
      </c>
      <c r="R194" s="5">
        <v>0</v>
      </c>
      <c r="S194" s="5">
        <v>0</v>
      </c>
      <c r="T194" s="5">
        <v>0</v>
      </c>
      <c r="U194" s="5">
        <v>0</v>
      </c>
      <c r="V194" s="5">
        <v>0</v>
      </c>
      <c r="W194" s="5">
        <v>0</v>
      </c>
      <c r="X194" s="5">
        <v>0</v>
      </c>
      <c r="Y194" s="5">
        <v>0</v>
      </c>
      <c r="Z194" s="5">
        <v>0</v>
      </c>
      <c r="AA194" s="5">
        <v>0</v>
      </c>
      <c r="AB194" s="5">
        <v>0</v>
      </c>
      <c r="AC194" s="5">
        <v>0</v>
      </c>
      <c r="AD194" s="5">
        <v>0</v>
      </c>
      <c r="AE194" s="5">
        <v>16095.46</v>
      </c>
      <c r="AF194" s="5">
        <v>0</v>
      </c>
      <c r="AG194" s="5">
        <v>0</v>
      </c>
      <c r="AH194" s="45" t="s">
        <v>51</v>
      </c>
      <c r="AI194" s="45">
        <v>2020</v>
      </c>
      <c r="AJ194" s="45">
        <v>2020</v>
      </c>
      <c r="AK194" s="22"/>
      <c r="AL194" s="22"/>
      <c r="AM194" s="22"/>
      <c r="AN194" s="22"/>
    </row>
    <row r="195" spans="1:40" ht="62.25" x14ac:dyDescent="0.9">
      <c r="A195" s="1">
        <v>1</v>
      </c>
      <c r="B195" s="24">
        <f>SUBTOTAL(103,$A$97:A195)</f>
        <v>90</v>
      </c>
      <c r="C195" s="71" t="s">
        <v>321</v>
      </c>
      <c r="D195" s="28" t="s">
        <v>401</v>
      </c>
      <c r="E195" s="27">
        <v>0.90349999999999997</v>
      </c>
      <c r="F195" s="5">
        <f>G195+H195+I195+J195+K195+L195+N195+P195+R195+T195+V195+W195+X195+Y195+Z195+AA195+AB195+AC195+AD195+AE195+AF195+AG195</f>
        <v>1614139.69</v>
      </c>
      <c r="G195" s="5">
        <v>0</v>
      </c>
      <c r="H195" s="5">
        <v>0</v>
      </c>
      <c r="I195" s="5">
        <v>0</v>
      </c>
      <c r="J195" s="5">
        <v>0</v>
      </c>
      <c r="K195" s="5">
        <v>0</v>
      </c>
      <c r="L195" s="5">
        <v>0</v>
      </c>
      <c r="M195" s="6">
        <v>0</v>
      </c>
      <c r="N195" s="5">
        <v>0</v>
      </c>
      <c r="O195" s="5">
        <v>812.5</v>
      </c>
      <c r="P195" s="5">
        <v>1598079</v>
      </c>
      <c r="Q195" s="5">
        <v>0</v>
      </c>
      <c r="R195" s="5">
        <v>0</v>
      </c>
      <c r="S195" s="5">
        <v>0</v>
      </c>
      <c r="T195" s="5">
        <v>0</v>
      </c>
      <c r="U195" s="5">
        <v>0</v>
      </c>
      <c r="V195" s="5">
        <v>0</v>
      </c>
      <c r="W195" s="5">
        <v>0</v>
      </c>
      <c r="X195" s="5">
        <v>0</v>
      </c>
      <c r="Y195" s="5">
        <v>0</v>
      </c>
      <c r="Z195" s="5">
        <v>0</v>
      </c>
      <c r="AA195" s="5">
        <v>0</v>
      </c>
      <c r="AB195" s="5">
        <v>0</v>
      </c>
      <c r="AC195" s="5">
        <v>0</v>
      </c>
      <c r="AD195" s="5">
        <v>0</v>
      </c>
      <c r="AE195" s="5">
        <v>16060.69</v>
      </c>
      <c r="AF195" s="5">
        <v>0</v>
      </c>
      <c r="AG195" s="5">
        <v>0</v>
      </c>
      <c r="AH195" s="45" t="s">
        <v>51</v>
      </c>
      <c r="AI195" s="45">
        <v>2020</v>
      </c>
      <c r="AJ195" s="45">
        <v>2020</v>
      </c>
      <c r="AK195" s="22"/>
      <c r="AL195" s="22"/>
      <c r="AM195" s="22"/>
      <c r="AN195" s="22"/>
    </row>
    <row r="196" spans="1:40" ht="62.25" x14ac:dyDescent="0.9">
      <c r="B196" s="72" t="s">
        <v>261</v>
      </c>
      <c r="C196" s="71"/>
      <c r="D196" s="48" t="s">
        <v>131</v>
      </c>
      <c r="E196" s="27">
        <f>AVERAGE(E197:E198)</f>
        <v>0.91439999999999999</v>
      </c>
      <c r="F196" s="103">
        <f>F197+F198</f>
        <v>35323.410000000003</v>
      </c>
      <c r="G196" s="5">
        <f t="shared" ref="G196:AG196" si="50">G197+G198</f>
        <v>0</v>
      </c>
      <c r="H196" s="5">
        <f t="shared" si="50"/>
        <v>0</v>
      </c>
      <c r="I196" s="5">
        <f t="shared" si="50"/>
        <v>0</v>
      </c>
      <c r="J196" s="5">
        <f t="shared" si="50"/>
        <v>0</v>
      </c>
      <c r="K196" s="5">
        <f t="shared" si="50"/>
        <v>0</v>
      </c>
      <c r="L196" s="5">
        <f t="shared" si="50"/>
        <v>0</v>
      </c>
      <c r="M196" s="6">
        <f t="shared" si="50"/>
        <v>0</v>
      </c>
      <c r="N196" s="5">
        <f t="shared" si="50"/>
        <v>0</v>
      </c>
      <c r="O196" s="5">
        <f t="shared" si="50"/>
        <v>776.1</v>
      </c>
      <c r="P196" s="5">
        <f t="shared" si="50"/>
        <v>34856.94</v>
      </c>
      <c r="Q196" s="5">
        <f t="shared" si="50"/>
        <v>0</v>
      </c>
      <c r="R196" s="5">
        <f t="shared" si="50"/>
        <v>0</v>
      </c>
      <c r="S196" s="5">
        <f t="shared" si="50"/>
        <v>0</v>
      </c>
      <c r="T196" s="5">
        <f t="shared" si="50"/>
        <v>0</v>
      </c>
      <c r="U196" s="5">
        <f t="shared" si="50"/>
        <v>0</v>
      </c>
      <c r="V196" s="5">
        <f t="shared" si="50"/>
        <v>0</v>
      </c>
      <c r="W196" s="5">
        <f t="shared" si="50"/>
        <v>0</v>
      </c>
      <c r="X196" s="5">
        <f t="shared" si="50"/>
        <v>0</v>
      </c>
      <c r="Y196" s="5">
        <f t="shared" si="50"/>
        <v>0</v>
      </c>
      <c r="Z196" s="5">
        <f t="shared" si="50"/>
        <v>0</v>
      </c>
      <c r="AA196" s="5">
        <f t="shared" si="50"/>
        <v>0</v>
      </c>
      <c r="AB196" s="5">
        <f t="shared" si="50"/>
        <v>0</v>
      </c>
      <c r="AC196" s="5">
        <f t="shared" si="50"/>
        <v>0</v>
      </c>
      <c r="AD196" s="5">
        <f t="shared" si="50"/>
        <v>0</v>
      </c>
      <c r="AE196" s="5">
        <f t="shared" si="50"/>
        <v>466.46999999999997</v>
      </c>
      <c r="AF196" s="5">
        <f t="shared" si="50"/>
        <v>0</v>
      </c>
      <c r="AG196" s="5">
        <f t="shared" si="50"/>
        <v>0</v>
      </c>
      <c r="AH196" s="45" t="s">
        <v>131</v>
      </c>
      <c r="AI196" s="45" t="s">
        <v>131</v>
      </c>
      <c r="AJ196" s="45" t="s">
        <v>131</v>
      </c>
      <c r="AK196" s="22"/>
      <c r="AL196" s="22"/>
      <c r="AM196" s="22"/>
      <c r="AN196" s="22"/>
    </row>
    <row r="197" spans="1:40" ht="62.25" x14ac:dyDescent="0.9">
      <c r="A197" s="1">
        <v>1</v>
      </c>
      <c r="B197" s="24">
        <f>SUBTOTAL(103,$A$97:A197)</f>
        <v>91</v>
      </c>
      <c r="C197" s="71" t="s">
        <v>322</v>
      </c>
      <c r="D197" s="28" t="s">
        <v>378</v>
      </c>
      <c r="E197" s="27">
        <v>0.93579999999999997</v>
      </c>
      <c r="F197" s="5">
        <f>G197+H197+I197+J197+K197+L197+N197+P197+R197+T197+V197+W197+X197+Y197+Z197+AA197+AB197+AC197+AD197+AE197+AF197+AG197</f>
        <v>11164.380000000001</v>
      </c>
      <c r="G197" s="5">
        <v>0</v>
      </c>
      <c r="H197" s="5">
        <v>0</v>
      </c>
      <c r="I197" s="5">
        <v>0</v>
      </c>
      <c r="J197" s="5">
        <v>0</v>
      </c>
      <c r="K197" s="5">
        <v>0</v>
      </c>
      <c r="L197" s="5">
        <v>0</v>
      </c>
      <c r="M197" s="6">
        <v>0</v>
      </c>
      <c r="N197" s="5">
        <v>0</v>
      </c>
      <c r="O197" s="5">
        <v>471.6</v>
      </c>
      <c r="P197" s="5">
        <v>11054.94</v>
      </c>
      <c r="Q197" s="5">
        <v>0</v>
      </c>
      <c r="R197" s="5">
        <v>0</v>
      </c>
      <c r="S197" s="5">
        <v>0</v>
      </c>
      <c r="T197" s="5">
        <v>0</v>
      </c>
      <c r="U197" s="5">
        <v>0</v>
      </c>
      <c r="V197" s="5">
        <v>0</v>
      </c>
      <c r="W197" s="5">
        <v>0</v>
      </c>
      <c r="X197" s="5">
        <v>0</v>
      </c>
      <c r="Y197" s="5">
        <v>0</v>
      </c>
      <c r="Z197" s="5">
        <v>0</v>
      </c>
      <c r="AA197" s="5">
        <v>0</v>
      </c>
      <c r="AB197" s="5">
        <v>0</v>
      </c>
      <c r="AC197" s="5">
        <v>0</v>
      </c>
      <c r="AD197" s="5">
        <v>0</v>
      </c>
      <c r="AE197" s="5">
        <v>109.44</v>
      </c>
      <c r="AF197" s="5">
        <v>0</v>
      </c>
      <c r="AG197" s="5">
        <v>0</v>
      </c>
      <c r="AH197" s="45" t="s">
        <v>51</v>
      </c>
      <c r="AI197" s="45">
        <v>2020</v>
      </c>
      <c r="AJ197" s="45">
        <v>2020</v>
      </c>
      <c r="AK197" s="22"/>
      <c r="AL197" s="22"/>
      <c r="AM197" s="22"/>
      <c r="AN197" s="22"/>
    </row>
    <row r="198" spans="1:40" ht="62.25" x14ac:dyDescent="0.9">
      <c r="A198" s="1">
        <v>1</v>
      </c>
      <c r="B198" s="24">
        <f>SUBTOTAL(103,$A$97:A198)</f>
        <v>92</v>
      </c>
      <c r="C198" s="71" t="s">
        <v>412</v>
      </c>
      <c r="D198" s="28" t="s">
        <v>401</v>
      </c>
      <c r="E198" s="27">
        <v>0.89300000000000002</v>
      </c>
      <c r="F198" s="5">
        <f>P198+AE198</f>
        <v>24159.03</v>
      </c>
      <c r="G198" s="5">
        <v>0</v>
      </c>
      <c r="H198" s="5">
        <v>0</v>
      </c>
      <c r="I198" s="5">
        <v>0</v>
      </c>
      <c r="J198" s="5">
        <v>0</v>
      </c>
      <c r="K198" s="5">
        <v>0</v>
      </c>
      <c r="L198" s="5">
        <v>0</v>
      </c>
      <c r="M198" s="6">
        <v>0</v>
      </c>
      <c r="N198" s="5">
        <v>0</v>
      </c>
      <c r="O198" s="5">
        <v>304.5</v>
      </c>
      <c r="P198" s="5">
        <v>23802</v>
      </c>
      <c r="Q198" s="5">
        <v>0</v>
      </c>
      <c r="R198" s="5">
        <v>0</v>
      </c>
      <c r="S198" s="5">
        <v>0</v>
      </c>
      <c r="T198" s="46">
        <v>0</v>
      </c>
      <c r="U198" s="5">
        <v>0</v>
      </c>
      <c r="V198" s="5">
        <v>0</v>
      </c>
      <c r="W198" s="5">
        <v>0</v>
      </c>
      <c r="X198" s="5">
        <v>0</v>
      </c>
      <c r="Y198" s="5">
        <v>0</v>
      </c>
      <c r="Z198" s="5">
        <v>0</v>
      </c>
      <c r="AA198" s="5">
        <v>0</v>
      </c>
      <c r="AB198" s="5">
        <v>0</v>
      </c>
      <c r="AC198" s="5">
        <v>0</v>
      </c>
      <c r="AD198" s="5">
        <v>0</v>
      </c>
      <c r="AE198" s="5">
        <f>ROUND(P198*1.5%,2)</f>
        <v>357.03</v>
      </c>
      <c r="AF198" s="5">
        <v>0</v>
      </c>
      <c r="AG198" s="5">
        <v>0</v>
      </c>
      <c r="AH198" s="45" t="s">
        <v>51</v>
      </c>
      <c r="AI198" s="7">
        <v>2022</v>
      </c>
      <c r="AJ198" s="7">
        <v>2022</v>
      </c>
      <c r="AK198" s="22"/>
      <c r="AL198" s="22"/>
      <c r="AM198" s="22"/>
      <c r="AN198" s="22"/>
    </row>
    <row r="199" spans="1:40" ht="62.25" x14ac:dyDescent="0.9">
      <c r="B199" s="72" t="s">
        <v>124</v>
      </c>
      <c r="C199" s="71"/>
      <c r="D199" s="48" t="s">
        <v>131</v>
      </c>
      <c r="E199" s="27">
        <f>E200</f>
        <v>0.9657</v>
      </c>
      <c r="F199" s="103">
        <f>F200</f>
        <v>766743.64</v>
      </c>
      <c r="G199" s="5">
        <f t="shared" ref="G199:AG199" si="51">G200</f>
        <v>0</v>
      </c>
      <c r="H199" s="5">
        <f t="shared" si="51"/>
        <v>0</v>
      </c>
      <c r="I199" s="5">
        <f t="shared" si="51"/>
        <v>0</v>
      </c>
      <c r="J199" s="5">
        <f t="shared" si="51"/>
        <v>0</v>
      </c>
      <c r="K199" s="5">
        <f t="shared" si="51"/>
        <v>0</v>
      </c>
      <c r="L199" s="5">
        <f t="shared" si="51"/>
        <v>0</v>
      </c>
      <c r="M199" s="6">
        <f t="shared" si="51"/>
        <v>0</v>
      </c>
      <c r="N199" s="5">
        <f t="shared" si="51"/>
        <v>0</v>
      </c>
      <c r="O199" s="5">
        <f t="shared" si="51"/>
        <v>972.5</v>
      </c>
      <c r="P199" s="5">
        <f t="shared" si="51"/>
        <v>766743.64</v>
      </c>
      <c r="Q199" s="5">
        <f t="shared" si="51"/>
        <v>0</v>
      </c>
      <c r="R199" s="5">
        <f t="shared" si="51"/>
        <v>0</v>
      </c>
      <c r="S199" s="5">
        <f t="shared" si="51"/>
        <v>0</v>
      </c>
      <c r="T199" s="5">
        <f t="shared" si="51"/>
        <v>0</v>
      </c>
      <c r="U199" s="5">
        <f t="shared" si="51"/>
        <v>0</v>
      </c>
      <c r="V199" s="5">
        <f t="shared" si="51"/>
        <v>0</v>
      </c>
      <c r="W199" s="5">
        <f t="shared" si="51"/>
        <v>0</v>
      </c>
      <c r="X199" s="5">
        <f t="shared" si="51"/>
        <v>0</v>
      </c>
      <c r="Y199" s="5">
        <f t="shared" si="51"/>
        <v>0</v>
      </c>
      <c r="Z199" s="5">
        <f t="shared" si="51"/>
        <v>0</v>
      </c>
      <c r="AA199" s="5">
        <f t="shared" si="51"/>
        <v>0</v>
      </c>
      <c r="AB199" s="5">
        <f t="shared" si="51"/>
        <v>0</v>
      </c>
      <c r="AC199" s="5">
        <f t="shared" si="51"/>
        <v>0</v>
      </c>
      <c r="AD199" s="5">
        <f t="shared" si="51"/>
        <v>0</v>
      </c>
      <c r="AE199" s="5">
        <f t="shared" si="51"/>
        <v>0</v>
      </c>
      <c r="AF199" s="5">
        <f t="shared" si="51"/>
        <v>0</v>
      </c>
      <c r="AG199" s="5">
        <f t="shared" si="51"/>
        <v>0</v>
      </c>
      <c r="AH199" s="45" t="s">
        <v>131</v>
      </c>
      <c r="AI199" s="45" t="s">
        <v>131</v>
      </c>
      <c r="AJ199" s="45" t="s">
        <v>131</v>
      </c>
      <c r="AK199" s="22"/>
      <c r="AL199" s="22"/>
      <c r="AM199" s="22"/>
      <c r="AN199" s="22"/>
    </row>
    <row r="200" spans="1:40" ht="62.25" x14ac:dyDescent="0.9">
      <c r="A200" s="1">
        <v>1</v>
      </c>
      <c r="B200" s="24">
        <f>SUBTOTAL(103,$A$97:A200)</f>
        <v>93</v>
      </c>
      <c r="C200" s="71" t="s">
        <v>323</v>
      </c>
      <c r="D200" s="28" t="s">
        <v>378</v>
      </c>
      <c r="E200" s="27">
        <v>0.9657</v>
      </c>
      <c r="F200" s="5">
        <f>G200+H200+I200+J200+K200+L200+N200+P200+R200+T200+V200+W200+X200+Y200+Z200+AA200+AB200+AC200+AD200+AE200+AF200+AG200</f>
        <v>766743.64</v>
      </c>
      <c r="G200" s="5">
        <v>0</v>
      </c>
      <c r="H200" s="5">
        <v>0</v>
      </c>
      <c r="I200" s="5">
        <v>0</v>
      </c>
      <c r="J200" s="5">
        <v>0</v>
      </c>
      <c r="K200" s="5">
        <v>0</v>
      </c>
      <c r="L200" s="5">
        <v>0</v>
      </c>
      <c r="M200" s="6">
        <v>0</v>
      </c>
      <c r="N200" s="5">
        <v>0</v>
      </c>
      <c r="O200" s="5">
        <v>972.5</v>
      </c>
      <c r="P200" s="5">
        <v>766743.64</v>
      </c>
      <c r="Q200" s="5">
        <v>0</v>
      </c>
      <c r="R200" s="5">
        <v>0</v>
      </c>
      <c r="S200" s="5">
        <v>0</v>
      </c>
      <c r="T200" s="5">
        <v>0</v>
      </c>
      <c r="U200" s="5">
        <v>0</v>
      </c>
      <c r="V200" s="5">
        <v>0</v>
      </c>
      <c r="W200" s="5">
        <v>0</v>
      </c>
      <c r="X200" s="5">
        <v>0</v>
      </c>
      <c r="Y200" s="5">
        <v>0</v>
      </c>
      <c r="Z200" s="5">
        <v>0</v>
      </c>
      <c r="AA200" s="5">
        <v>0</v>
      </c>
      <c r="AB200" s="5">
        <v>0</v>
      </c>
      <c r="AC200" s="5">
        <v>0</v>
      </c>
      <c r="AD200" s="5">
        <v>0</v>
      </c>
      <c r="AE200" s="5">
        <v>0</v>
      </c>
      <c r="AF200" s="5">
        <v>0</v>
      </c>
      <c r="AG200" s="5">
        <v>0</v>
      </c>
      <c r="AH200" s="45" t="s">
        <v>51</v>
      </c>
      <c r="AI200" s="45">
        <v>2020</v>
      </c>
      <c r="AJ200" s="45" t="s">
        <v>51</v>
      </c>
      <c r="AK200" s="22"/>
      <c r="AL200" s="22"/>
      <c r="AM200" s="22"/>
      <c r="AN200" s="22"/>
    </row>
    <row r="201" spans="1:40" ht="62.25" x14ac:dyDescent="0.9">
      <c r="B201" s="72" t="s">
        <v>115</v>
      </c>
      <c r="C201" s="71"/>
      <c r="D201" s="48" t="s">
        <v>131</v>
      </c>
      <c r="E201" s="27">
        <f>AVERAGE(E202:E205)</f>
        <v>0.80904999999999994</v>
      </c>
      <c r="F201" s="103">
        <f t="shared" ref="F201:AG201" si="52">SUM(F202:F205)</f>
        <v>2308722.14</v>
      </c>
      <c r="G201" s="5">
        <f t="shared" si="52"/>
        <v>0</v>
      </c>
      <c r="H201" s="5">
        <f t="shared" si="52"/>
        <v>0</v>
      </c>
      <c r="I201" s="5">
        <f t="shared" si="52"/>
        <v>0</v>
      </c>
      <c r="J201" s="5">
        <f t="shared" si="52"/>
        <v>0</v>
      </c>
      <c r="K201" s="5">
        <f t="shared" si="52"/>
        <v>0</v>
      </c>
      <c r="L201" s="5">
        <f t="shared" si="52"/>
        <v>0</v>
      </c>
      <c r="M201" s="6">
        <f t="shared" si="52"/>
        <v>0</v>
      </c>
      <c r="N201" s="5">
        <f t="shared" si="52"/>
        <v>0</v>
      </c>
      <c r="O201" s="5">
        <f t="shared" si="52"/>
        <v>2445.1</v>
      </c>
      <c r="P201" s="5">
        <f t="shared" si="52"/>
        <v>2044610.6800000002</v>
      </c>
      <c r="Q201" s="5">
        <f t="shared" si="52"/>
        <v>0</v>
      </c>
      <c r="R201" s="5">
        <f t="shared" si="52"/>
        <v>0</v>
      </c>
      <c r="S201" s="5">
        <f t="shared" si="52"/>
        <v>157.6</v>
      </c>
      <c r="T201" s="5">
        <f t="shared" si="52"/>
        <v>230009.4</v>
      </c>
      <c r="U201" s="5">
        <f t="shared" si="52"/>
        <v>0</v>
      </c>
      <c r="V201" s="5">
        <f t="shared" si="52"/>
        <v>0</v>
      </c>
      <c r="W201" s="5">
        <f t="shared" si="52"/>
        <v>0</v>
      </c>
      <c r="X201" s="5">
        <f t="shared" si="52"/>
        <v>0</v>
      </c>
      <c r="Y201" s="5">
        <f t="shared" si="52"/>
        <v>0</v>
      </c>
      <c r="Z201" s="5">
        <f t="shared" si="52"/>
        <v>0</v>
      </c>
      <c r="AA201" s="5">
        <f t="shared" si="52"/>
        <v>0</v>
      </c>
      <c r="AB201" s="5">
        <f t="shared" si="52"/>
        <v>0</v>
      </c>
      <c r="AC201" s="5">
        <f t="shared" si="52"/>
        <v>0</v>
      </c>
      <c r="AD201" s="5">
        <f t="shared" si="52"/>
        <v>0</v>
      </c>
      <c r="AE201" s="5">
        <f t="shared" si="52"/>
        <v>34102.06</v>
      </c>
      <c r="AF201" s="5">
        <f t="shared" si="52"/>
        <v>0</v>
      </c>
      <c r="AG201" s="5">
        <f t="shared" si="52"/>
        <v>0</v>
      </c>
      <c r="AH201" s="45" t="s">
        <v>131</v>
      </c>
      <c r="AI201" s="45" t="s">
        <v>131</v>
      </c>
      <c r="AJ201" s="45" t="s">
        <v>131</v>
      </c>
      <c r="AK201" s="22"/>
      <c r="AL201" s="22"/>
      <c r="AM201" s="22"/>
      <c r="AN201" s="22"/>
    </row>
    <row r="202" spans="1:40" ht="62.25" x14ac:dyDescent="0.9">
      <c r="A202" s="1">
        <v>1</v>
      </c>
      <c r="B202" s="24">
        <f>SUBTOTAL(103,$A$97:A202)</f>
        <v>94</v>
      </c>
      <c r="C202" s="71" t="s">
        <v>324</v>
      </c>
      <c r="D202" s="28" t="s">
        <v>378</v>
      </c>
      <c r="E202" s="27">
        <v>0.83589999999999998</v>
      </c>
      <c r="F202" s="5">
        <f>G202+H202+I202+J202+K202+L202+N202+P202+R202+T202+V202+W202+X202+Y202+Z202+AA202+AB202+AC202+AD202+AE202+AF202+AG202</f>
        <v>672709.20000000007</v>
      </c>
      <c r="G202" s="5">
        <v>0</v>
      </c>
      <c r="H202" s="5">
        <v>0</v>
      </c>
      <c r="I202" s="5">
        <v>0</v>
      </c>
      <c r="J202" s="5">
        <v>0</v>
      </c>
      <c r="K202" s="5">
        <v>0</v>
      </c>
      <c r="L202" s="5">
        <v>0</v>
      </c>
      <c r="M202" s="6">
        <v>0</v>
      </c>
      <c r="N202" s="5">
        <v>0</v>
      </c>
      <c r="O202" s="5">
        <v>958</v>
      </c>
      <c r="P202" s="5">
        <v>662767.68000000005</v>
      </c>
      <c r="Q202" s="5">
        <v>0</v>
      </c>
      <c r="R202" s="5">
        <v>0</v>
      </c>
      <c r="S202" s="5">
        <v>0</v>
      </c>
      <c r="T202" s="5">
        <v>0</v>
      </c>
      <c r="U202" s="5">
        <v>0</v>
      </c>
      <c r="V202" s="5">
        <v>0</v>
      </c>
      <c r="W202" s="5">
        <v>0</v>
      </c>
      <c r="X202" s="5">
        <v>0</v>
      </c>
      <c r="Y202" s="5">
        <v>0</v>
      </c>
      <c r="Z202" s="5">
        <v>0</v>
      </c>
      <c r="AA202" s="5">
        <v>0</v>
      </c>
      <c r="AB202" s="5">
        <v>0</v>
      </c>
      <c r="AC202" s="5">
        <v>0</v>
      </c>
      <c r="AD202" s="5">
        <v>0</v>
      </c>
      <c r="AE202" s="5">
        <f>ROUND(P202*1.5%,2)</f>
        <v>9941.52</v>
      </c>
      <c r="AF202" s="5">
        <v>0</v>
      </c>
      <c r="AG202" s="5">
        <v>0</v>
      </c>
      <c r="AH202" s="45" t="s">
        <v>51</v>
      </c>
      <c r="AI202" s="45">
        <v>2020</v>
      </c>
      <c r="AJ202" s="45">
        <v>2020</v>
      </c>
      <c r="AK202" s="22"/>
      <c r="AL202" s="22"/>
      <c r="AM202" s="22"/>
      <c r="AN202" s="22"/>
    </row>
    <row r="203" spans="1:40" ht="62.25" x14ac:dyDescent="0.9">
      <c r="A203" s="1">
        <v>1</v>
      </c>
      <c r="B203" s="24">
        <f>SUBTOTAL(103,$A$97:A203)</f>
        <v>95</v>
      </c>
      <c r="C203" s="71" t="s">
        <v>325</v>
      </c>
      <c r="D203" s="33" t="s">
        <v>401</v>
      </c>
      <c r="E203" s="27">
        <v>0.62490000000000001</v>
      </c>
      <c r="F203" s="5">
        <f>G203+H203+I203+J203+K203+L203+N203+P203+R203+T203+V203+W203+X203+Y203+Z203+AA203+AB203+AC203+AD203+AE203+AF203+AG203</f>
        <v>233442.29</v>
      </c>
      <c r="G203" s="5">
        <v>0</v>
      </c>
      <c r="H203" s="5">
        <v>0</v>
      </c>
      <c r="I203" s="5">
        <v>0</v>
      </c>
      <c r="J203" s="5">
        <v>0</v>
      </c>
      <c r="K203" s="5">
        <v>0</v>
      </c>
      <c r="L203" s="5">
        <v>0</v>
      </c>
      <c r="M203" s="6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157.6</v>
      </c>
      <c r="T203" s="5">
        <v>230009.4</v>
      </c>
      <c r="U203" s="5">
        <v>0</v>
      </c>
      <c r="V203" s="5">
        <v>0</v>
      </c>
      <c r="W203" s="5">
        <v>0</v>
      </c>
      <c r="X203" s="5">
        <v>0</v>
      </c>
      <c r="Y203" s="5">
        <v>0</v>
      </c>
      <c r="Z203" s="5">
        <v>0</v>
      </c>
      <c r="AA203" s="5">
        <v>0</v>
      </c>
      <c r="AB203" s="5">
        <v>0</v>
      </c>
      <c r="AC203" s="5">
        <v>0</v>
      </c>
      <c r="AD203" s="5">
        <v>0</v>
      </c>
      <c r="AE203" s="5">
        <v>3432.89</v>
      </c>
      <c r="AF203" s="5">
        <v>0</v>
      </c>
      <c r="AG203" s="5">
        <v>0</v>
      </c>
      <c r="AH203" s="45" t="s">
        <v>51</v>
      </c>
      <c r="AI203" s="45">
        <v>2020</v>
      </c>
      <c r="AJ203" s="45">
        <v>2020</v>
      </c>
      <c r="AK203" s="22"/>
      <c r="AL203" s="22"/>
      <c r="AM203" s="22"/>
      <c r="AN203" s="22"/>
    </row>
    <row r="204" spans="1:40" ht="62.25" x14ac:dyDescent="0.9">
      <c r="A204" s="1">
        <v>1</v>
      </c>
      <c r="B204" s="24">
        <f>SUBTOTAL(103,$A$97:A204)</f>
        <v>96</v>
      </c>
      <c r="C204" s="71" t="s">
        <v>352</v>
      </c>
      <c r="D204" s="28" t="s">
        <v>401</v>
      </c>
      <c r="E204" s="27">
        <v>0.875</v>
      </c>
      <c r="F204" s="5">
        <f>G204+H204+I204+J204+K204+L204+N204+P204+R204+T204+V204+W204+X204+Y204+Z204+AA204+AB204+AC204+AD204+AE204+AF204+AG204</f>
        <v>57671.29</v>
      </c>
      <c r="G204" s="5">
        <v>0</v>
      </c>
      <c r="H204" s="5">
        <v>0</v>
      </c>
      <c r="I204" s="5">
        <v>0</v>
      </c>
      <c r="J204" s="5">
        <v>0</v>
      </c>
      <c r="K204" s="5">
        <v>0</v>
      </c>
      <c r="L204" s="5">
        <v>0</v>
      </c>
      <c r="M204" s="6">
        <v>0</v>
      </c>
      <c r="N204" s="5">
        <v>0</v>
      </c>
      <c r="O204" s="5">
        <v>508</v>
      </c>
      <c r="P204" s="5">
        <v>56819</v>
      </c>
      <c r="Q204" s="5">
        <v>0</v>
      </c>
      <c r="R204" s="5">
        <v>0</v>
      </c>
      <c r="S204" s="5">
        <v>0</v>
      </c>
      <c r="T204" s="5">
        <v>0</v>
      </c>
      <c r="U204" s="5">
        <v>0</v>
      </c>
      <c r="V204" s="5">
        <v>0</v>
      </c>
      <c r="W204" s="5">
        <v>0</v>
      </c>
      <c r="X204" s="5">
        <v>0</v>
      </c>
      <c r="Y204" s="5">
        <v>0</v>
      </c>
      <c r="Z204" s="5">
        <v>0</v>
      </c>
      <c r="AA204" s="5">
        <v>0</v>
      </c>
      <c r="AB204" s="5">
        <v>0</v>
      </c>
      <c r="AC204" s="5">
        <v>0</v>
      </c>
      <c r="AD204" s="5">
        <v>0</v>
      </c>
      <c r="AE204" s="5">
        <f>ROUND(P204*1.5%,2)</f>
        <v>852.29</v>
      </c>
      <c r="AF204" s="5">
        <v>0</v>
      </c>
      <c r="AG204" s="5">
        <v>0</v>
      </c>
      <c r="AH204" s="45" t="s">
        <v>51</v>
      </c>
      <c r="AI204" s="7">
        <v>2022</v>
      </c>
      <c r="AJ204" s="7">
        <v>2022</v>
      </c>
      <c r="AK204" s="22"/>
      <c r="AL204" s="22"/>
      <c r="AM204" s="22"/>
      <c r="AN204" s="22"/>
    </row>
    <row r="205" spans="1:40" ht="62.25" x14ac:dyDescent="0.9">
      <c r="A205" s="1">
        <v>1</v>
      </c>
      <c r="B205" s="24">
        <f>SUBTOTAL(103,$A$97:A205)</f>
        <v>97</v>
      </c>
      <c r="C205" s="71" t="s">
        <v>432</v>
      </c>
      <c r="D205" s="28">
        <v>2015</v>
      </c>
      <c r="E205" s="27">
        <v>0.90039999999999998</v>
      </c>
      <c r="F205" s="5">
        <f>G205+H205+I205+J205+K205+L205+N205+P205+R205+T205+V205+W205+X205+Y205+Z205+AA205+AB205+AC205+AD205+AE205+AF205+AG205</f>
        <v>1344899.36</v>
      </c>
      <c r="G205" s="5">
        <v>0</v>
      </c>
      <c r="H205" s="5">
        <v>0</v>
      </c>
      <c r="I205" s="5">
        <v>0</v>
      </c>
      <c r="J205" s="5">
        <v>0</v>
      </c>
      <c r="K205" s="5">
        <v>0</v>
      </c>
      <c r="L205" s="5">
        <v>0</v>
      </c>
      <c r="M205" s="6">
        <v>0</v>
      </c>
      <c r="N205" s="5">
        <v>0</v>
      </c>
      <c r="O205" s="5">
        <v>979.1</v>
      </c>
      <c r="P205" s="5">
        <v>1325024</v>
      </c>
      <c r="Q205" s="5">
        <v>0</v>
      </c>
      <c r="R205" s="5">
        <v>0</v>
      </c>
      <c r="S205" s="5">
        <v>0</v>
      </c>
      <c r="T205" s="5">
        <v>0</v>
      </c>
      <c r="U205" s="5">
        <v>0</v>
      </c>
      <c r="V205" s="5">
        <v>0</v>
      </c>
      <c r="W205" s="5">
        <v>0</v>
      </c>
      <c r="X205" s="5">
        <v>0</v>
      </c>
      <c r="Y205" s="5">
        <v>0</v>
      </c>
      <c r="Z205" s="5">
        <v>0</v>
      </c>
      <c r="AA205" s="5">
        <v>0</v>
      </c>
      <c r="AB205" s="5">
        <v>0</v>
      </c>
      <c r="AC205" s="5">
        <v>0</v>
      </c>
      <c r="AD205" s="5">
        <v>0</v>
      </c>
      <c r="AE205" s="5">
        <f>ROUND(P205*1.5%,2)</f>
        <v>19875.36</v>
      </c>
      <c r="AF205" s="5">
        <v>0</v>
      </c>
      <c r="AG205" s="5">
        <v>0</v>
      </c>
      <c r="AH205" s="45" t="s">
        <v>51</v>
      </c>
      <c r="AI205" s="7">
        <v>2022</v>
      </c>
      <c r="AJ205" s="7">
        <v>2022</v>
      </c>
      <c r="AK205" s="22"/>
      <c r="AL205" s="22"/>
      <c r="AM205" s="22"/>
      <c r="AN205" s="22"/>
    </row>
    <row r="206" spans="1:40" ht="62.25" x14ac:dyDescent="0.9">
      <c r="B206" s="72" t="s">
        <v>126</v>
      </c>
      <c r="C206" s="71"/>
      <c r="D206" s="48" t="s">
        <v>131</v>
      </c>
      <c r="E206" s="27">
        <f>E207</f>
        <v>0.93430000000000002</v>
      </c>
      <c r="F206" s="103">
        <f>F207+F208</f>
        <v>701741.56</v>
      </c>
      <c r="G206" s="5">
        <f t="shared" ref="G206:AF206" si="53">G207+G208</f>
        <v>0</v>
      </c>
      <c r="H206" s="5">
        <f t="shared" si="53"/>
        <v>0</v>
      </c>
      <c r="I206" s="5">
        <f t="shared" si="53"/>
        <v>0</v>
      </c>
      <c r="J206" s="5">
        <f t="shared" si="53"/>
        <v>0</v>
      </c>
      <c r="K206" s="5">
        <f t="shared" si="53"/>
        <v>0</v>
      </c>
      <c r="L206" s="5">
        <f t="shared" si="53"/>
        <v>0</v>
      </c>
      <c r="M206" s="6">
        <f t="shared" si="53"/>
        <v>0</v>
      </c>
      <c r="N206" s="5">
        <f t="shared" si="53"/>
        <v>0</v>
      </c>
      <c r="O206" s="5">
        <f t="shared" si="53"/>
        <v>2032.6</v>
      </c>
      <c r="P206" s="5">
        <f t="shared" si="53"/>
        <v>698842.96</v>
      </c>
      <c r="Q206" s="5">
        <f t="shared" si="53"/>
        <v>0</v>
      </c>
      <c r="R206" s="5">
        <f t="shared" si="53"/>
        <v>0</v>
      </c>
      <c r="S206" s="5">
        <f t="shared" si="53"/>
        <v>0</v>
      </c>
      <c r="T206" s="5">
        <f t="shared" si="53"/>
        <v>0</v>
      </c>
      <c r="U206" s="5">
        <f t="shared" si="53"/>
        <v>0</v>
      </c>
      <c r="V206" s="5">
        <f t="shared" si="53"/>
        <v>0</v>
      </c>
      <c r="W206" s="5">
        <f t="shared" si="53"/>
        <v>0</v>
      </c>
      <c r="X206" s="5">
        <f t="shared" si="53"/>
        <v>0</v>
      </c>
      <c r="Y206" s="5">
        <f t="shared" si="53"/>
        <v>0</v>
      </c>
      <c r="Z206" s="5">
        <f t="shared" si="53"/>
        <v>0</v>
      </c>
      <c r="AA206" s="5">
        <f t="shared" si="53"/>
        <v>0</v>
      </c>
      <c r="AB206" s="5">
        <f t="shared" si="53"/>
        <v>0</v>
      </c>
      <c r="AC206" s="5">
        <f t="shared" si="53"/>
        <v>0</v>
      </c>
      <c r="AD206" s="5">
        <f t="shared" si="53"/>
        <v>0</v>
      </c>
      <c r="AE206" s="5">
        <f t="shared" si="53"/>
        <v>2898.6</v>
      </c>
      <c r="AF206" s="5">
        <f t="shared" si="53"/>
        <v>0</v>
      </c>
      <c r="AG206" s="5">
        <f t="shared" ref="AG206" si="54">AG207</f>
        <v>0</v>
      </c>
      <c r="AH206" s="45" t="s">
        <v>131</v>
      </c>
      <c r="AI206" s="45" t="s">
        <v>131</v>
      </c>
      <c r="AJ206" s="45" t="s">
        <v>131</v>
      </c>
      <c r="AK206" s="22"/>
      <c r="AL206" s="22"/>
      <c r="AM206" s="22"/>
      <c r="AN206" s="22"/>
    </row>
    <row r="207" spans="1:40" ht="62.25" x14ac:dyDescent="0.9">
      <c r="A207" s="1">
        <v>1</v>
      </c>
      <c r="B207" s="24">
        <f>SUBTOTAL(103,$A$97:A207)</f>
        <v>98</v>
      </c>
      <c r="C207" s="71" t="s">
        <v>326</v>
      </c>
      <c r="D207" s="28" t="s">
        <v>400</v>
      </c>
      <c r="E207" s="27">
        <v>0.93430000000000002</v>
      </c>
      <c r="F207" s="5">
        <f>G207+H207+I207+J207+K207+L207+N207+P207+R207+T207+V207+W207+X207+Y207+Z207+AA207+AB207+AC207+AD207+AE207+AF207+AG207</f>
        <v>425208.96</v>
      </c>
      <c r="G207" s="5">
        <v>0</v>
      </c>
      <c r="H207" s="5">
        <v>0</v>
      </c>
      <c r="I207" s="5">
        <v>0</v>
      </c>
      <c r="J207" s="5">
        <v>0</v>
      </c>
      <c r="K207" s="5">
        <v>0</v>
      </c>
      <c r="L207" s="5">
        <v>0</v>
      </c>
      <c r="M207" s="6">
        <v>0</v>
      </c>
      <c r="N207" s="5">
        <v>0</v>
      </c>
      <c r="O207" s="5">
        <v>1223</v>
      </c>
      <c r="P207" s="5">
        <v>425208.96</v>
      </c>
      <c r="Q207" s="5">
        <v>0</v>
      </c>
      <c r="R207" s="5">
        <v>0</v>
      </c>
      <c r="S207" s="5">
        <v>0</v>
      </c>
      <c r="T207" s="5">
        <v>0</v>
      </c>
      <c r="U207" s="5">
        <v>0</v>
      </c>
      <c r="V207" s="5">
        <v>0</v>
      </c>
      <c r="W207" s="5">
        <v>0</v>
      </c>
      <c r="X207" s="5">
        <v>0</v>
      </c>
      <c r="Y207" s="5">
        <v>0</v>
      </c>
      <c r="Z207" s="5">
        <v>0</v>
      </c>
      <c r="AA207" s="5">
        <v>0</v>
      </c>
      <c r="AB207" s="5">
        <v>0</v>
      </c>
      <c r="AC207" s="5">
        <v>0</v>
      </c>
      <c r="AD207" s="5">
        <v>0</v>
      </c>
      <c r="AE207" s="5">
        <v>0</v>
      </c>
      <c r="AF207" s="5">
        <v>0</v>
      </c>
      <c r="AG207" s="5">
        <v>0</v>
      </c>
      <c r="AH207" s="45" t="s">
        <v>51</v>
      </c>
      <c r="AI207" s="45">
        <v>2020</v>
      </c>
      <c r="AJ207" s="45" t="s">
        <v>51</v>
      </c>
      <c r="AK207" s="22"/>
      <c r="AL207" s="22"/>
      <c r="AM207" s="22"/>
      <c r="AN207" s="22"/>
    </row>
    <row r="208" spans="1:40" ht="62.25" x14ac:dyDescent="0.9">
      <c r="A208" s="1">
        <v>1</v>
      </c>
      <c r="B208" s="24">
        <f>SUBTOTAL(103,$A$97:A208)</f>
        <v>99</v>
      </c>
      <c r="C208" s="71" t="s">
        <v>443</v>
      </c>
      <c r="D208" s="33">
        <v>2019</v>
      </c>
      <c r="E208" s="27">
        <v>0.98839999999999995</v>
      </c>
      <c r="F208" s="5">
        <f>G208+H208+I208+J208+K208+L208+N208+P208+R208+T208+V208+W208+X208+Y208+Z208+AA208+AB208+AC208+AD208+AE208+AF208+AG208</f>
        <v>276532.59999999998</v>
      </c>
      <c r="G208" s="5">
        <v>0</v>
      </c>
      <c r="H208" s="5">
        <v>0</v>
      </c>
      <c r="I208" s="5">
        <v>0</v>
      </c>
      <c r="J208" s="5">
        <v>0</v>
      </c>
      <c r="K208" s="5">
        <v>0</v>
      </c>
      <c r="L208" s="5">
        <v>0</v>
      </c>
      <c r="M208" s="6">
        <v>0</v>
      </c>
      <c r="N208" s="5">
        <v>0</v>
      </c>
      <c r="O208" s="5">
        <v>809.6</v>
      </c>
      <c r="P208" s="5">
        <v>273634</v>
      </c>
      <c r="Q208" s="5"/>
      <c r="R208" s="5">
        <v>0</v>
      </c>
      <c r="S208" s="5">
        <v>0</v>
      </c>
      <c r="T208" s="5">
        <v>0</v>
      </c>
      <c r="U208" s="5">
        <v>0</v>
      </c>
      <c r="V208" s="5">
        <v>0</v>
      </c>
      <c r="W208" s="5">
        <v>0</v>
      </c>
      <c r="X208" s="5">
        <v>0</v>
      </c>
      <c r="Y208" s="5">
        <v>0</v>
      </c>
      <c r="Z208" s="5">
        <v>0</v>
      </c>
      <c r="AA208" s="5">
        <v>0</v>
      </c>
      <c r="AB208" s="5">
        <v>0</v>
      </c>
      <c r="AC208" s="5">
        <v>0</v>
      </c>
      <c r="AD208" s="5">
        <v>0</v>
      </c>
      <c r="AE208" s="5">
        <v>2898.6</v>
      </c>
      <c r="AF208" s="5">
        <v>0</v>
      </c>
      <c r="AG208" s="5">
        <v>0</v>
      </c>
      <c r="AH208" s="73" t="s">
        <v>51</v>
      </c>
      <c r="AI208" s="45">
        <v>2022</v>
      </c>
      <c r="AJ208" s="45">
        <v>2022</v>
      </c>
      <c r="AK208" s="22"/>
      <c r="AL208" s="22"/>
      <c r="AM208" s="22"/>
      <c r="AN208" s="22"/>
    </row>
    <row r="209" spans="1:40" ht="62.25" x14ac:dyDescent="0.9">
      <c r="B209" s="72" t="s">
        <v>107</v>
      </c>
      <c r="C209" s="71"/>
      <c r="D209" s="48" t="s">
        <v>131</v>
      </c>
      <c r="E209" s="27">
        <f>AVERAGE(E210:E211)</f>
        <v>0.96888059793717207</v>
      </c>
      <c r="F209" s="103">
        <f>F210+F211</f>
        <v>243092.59999999998</v>
      </c>
      <c r="G209" s="5">
        <f t="shared" ref="G209:AG209" si="55">G210+G211</f>
        <v>0</v>
      </c>
      <c r="H209" s="5">
        <f t="shared" si="55"/>
        <v>0</v>
      </c>
      <c r="I209" s="5">
        <f t="shared" si="55"/>
        <v>0</v>
      </c>
      <c r="J209" s="5">
        <f t="shared" si="55"/>
        <v>0</v>
      </c>
      <c r="K209" s="5">
        <f t="shared" si="55"/>
        <v>0</v>
      </c>
      <c r="L209" s="5">
        <f t="shared" si="55"/>
        <v>0</v>
      </c>
      <c r="M209" s="6">
        <f t="shared" si="55"/>
        <v>0</v>
      </c>
      <c r="N209" s="5">
        <f t="shared" si="55"/>
        <v>0</v>
      </c>
      <c r="O209" s="5">
        <f t="shared" si="55"/>
        <v>1404.8</v>
      </c>
      <c r="P209" s="5">
        <f t="shared" si="55"/>
        <v>239500.09999999998</v>
      </c>
      <c r="Q209" s="5">
        <f t="shared" si="55"/>
        <v>0</v>
      </c>
      <c r="R209" s="5">
        <f t="shared" si="55"/>
        <v>0</v>
      </c>
      <c r="S209" s="5">
        <f t="shared" si="55"/>
        <v>0</v>
      </c>
      <c r="T209" s="5">
        <f t="shared" si="55"/>
        <v>0</v>
      </c>
      <c r="U209" s="5">
        <f t="shared" si="55"/>
        <v>0</v>
      </c>
      <c r="V209" s="5">
        <f t="shared" si="55"/>
        <v>0</v>
      </c>
      <c r="W209" s="5">
        <f t="shared" si="55"/>
        <v>0</v>
      </c>
      <c r="X209" s="5">
        <f t="shared" si="55"/>
        <v>0</v>
      </c>
      <c r="Y209" s="5">
        <f t="shared" si="55"/>
        <v>0</v>
      </c>
      <c r="Z209" s="5">
        <f t="shared" si="55"/>
        <v>0</v>
      </c>
      <c r="AA209" s="5">
        <f t="shared" si="55"/>
        <v>0</v>
      </c>
      <c r="AB209" s="5">
        <f t="shared" si="55"/>
        <v>0</v>
      </c>
      <c r="AC209" s="5">
        <f t="shared" si="55"/>
        <v>0</v>
      </c>
      <c r="AD209" s="5">
        <f t="shared" si="55"/>
        <v>0</v>
      </c>
      <c r="AE209" s="5">
        <f t="shared" si="55"/>
        <v>3592.5</v>
      </c>
      <c r="AF209" s="5">
        <f t="shared" si="55"/>
        <v>0</v>
      </c>
      <c r="AG209" s="5">
        <f t="shared" si="55"/>
        <v>0</v>
      </c>
      <c r="AH209" s="45" t="s">
        <v>131</v>
      </c>
      <c r="AI209" s="45" t="s">
        <v>131</v>
      </c>
      <c r="AJ209" s="45" t="s">
        <v>131</v>
      </c>
      <c r="AK209" s="22"/>
      <c r="AL209" s="22"/>
      <c r="AM209" s="22"/>
      <c r="AN209" s="22"/>
    </row>
    <row r="210" spans="1:40" ht="62.25" x14ac:dyDescent="0.9">
      <c r="A210" s="1">
        <v>1</v>
      </c>
      <c r="B210" s="24">
        <f>SUBTOTAL(103,$A$97:A210)</f>
        <v>100</v>
      </c>
      <c r="C210" s="71" t="s">
        <v>327</v>
      </c>
      <c r="D210" s="28" t="s">
        <v>400</v>
      </c>
      <c r="E210" s="27">
        <v>0.96641898912086177</v>
      </c>
      <c r="F210" s="5">
        <f>G210+H210+I210+J210+K210+L210+N210+P210+R210+T210+V210+W210+X210+Y210+Z210+AA210+AB210+AC210+AD210+AE210+AF210+AG210</f>
        <v>218819.08</v>
      </c>
      <c r="G210" s="5">
        <v>0</v>
      </c>
      <c r="H210" s="5">
        <v>0</v>
      </c>
      <c r="I210" s="5">
        <v>0</v>
      </c>
      <c r="J210" s="5">
        <v>0</v>
      </c>
      <c r="K210" s="5">
        <v>0</v>
      </c>
      <c r="L210" s="5">
        <v>0</v>
      </c>
      <c r="M210" s="6">
        <v>0</v>
      </c>
      <c r="N210" s="5">
        <v>0</v>
      </c>
      <c r="O210" s="5">
        <v>729.8</v>
      </c>
      <c r="P210" s="5">
        <v>215585.3</v>
      </c>
      <c r="Q210" s="5">
        <v>0</v>
      </c>
      <c r="R210" s="5">
        <v>0</v>
      </c>
      <c r="S210" s="5">
        <v>0</v>
      </c>
      <c r="T210" s="5">
        <v>0</v>
      </c>
      <c r="U210" s="5">
        <v>0</v>
      </c>
      <c r="V210" s="5">
        <v>0</v>
      </c>
      <c r="W210" s="5">
        <v>0</v>
      </c>
      <c r="X210" s="5">
        <v>0</v>
      </c>
      <c r="Y210" s="5">
        <v>0</v>
      </c>
      <c r="Z210" s="5">
        <v>0</v>
      </c>
      <c r="AA210" s="5">
        <v>0</v>
      </c>
      <c r="AB210" s="5">
        <v>0</v>
      </c>
      <c r="AC210" s="5">
        <v>0</v>
      </c>
      <c r="AD210" s="5">
        <v>0</v>
      </c>
      <c r="AE210" s="5">
        <f>ROUND(P210*1.5%,2)</f>
        <v>3233.78</v>
      </c>
      <c r="AF210" s="5">
        <v>0</v>
      </c>
      <c r="AG210" s="5">
        <v>0</v>
      </c>
      <c r="AH210" s="45" t="s">
        <v>51</v>
      </c>
      <c r="AI210" s="45">
        <v>2020</v>
      </c>
      <c r="AJ210" s="45">
        <v>2020</v>
      </c>
      <c r="AK210" s="22"/>
      <c r="AL210" s="22"/>
      <c r="AM210" s="22"/>
      <c r="AN210" s="22"/>
    </row>
    <row r="211" spans="1:40" ht="62.25" x14ac:dyDescent="0.9">
      <c r="A211" s="1">
        <v>1</v>
      </c>
      <c r="B211" s="24">
        <f>SUBTOTAL(103,$A$97:A211)</f>
        <v>101</v>
      </c>
      <c r="C211" s="71" t="s">
        <v>413</v>
      </c>
      <c r="D211" s="28" t="s">
        <v>401</v>
      </c>
      <c r="E211" s="27">
        <v>0.97134220675348237</v>
      </c>
      <c r="F211" s="5">
        <f>P211+AE211</f>
        <v>24273.52</v>
      </c>
      <c r="G211" s="5">
        <v>0</v>
      </c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6">
        <v>0</v>
      </c>
      <c r="N211" s="5">
        <v>0</v>
      </c>
      <c r="O211" s="5">
        <v>675</v>
      </c>
      <c r="P211" s="5">
        <v>23914.799999999999</v>
      </c>
      <c r="Q211" s="5">
        <v>0</v>
      </c>
      <c r="R211" s="5">
        <v>0</v>
      </c>
      <c r="S211" s="5">
        <v>0</v>
      </c>
      <c r="T211" s="46">
        <v>0</v>
      </c>
      <c r="U211" s="5">
        <v>0</v>
      </c>
      <c r="V211" s="5">
        <v>0</v>
      </c>
      <c r="W211" s="5">
        <v>0</v>
      </c>
      <c r="X211" s="5">
        <v>0</v>
      </c>
      <c r="Y211" s="5">
        <v>0</v>
      </c>
      <c r="Z211" s="5">
        <v>0</v>
      </c>
      <c r="AA211" s="5">
        <v>0</v>
      </c>
      <c r="AB211" s="5">
        <v>0</v>
      </c>
      <c r="AC211" s="5">
        <v>0</v>
      </c>
      <c r="AD211" s="5">
        <v>0</v>
      </c>
      <c r="AE211" s="5">
        <f>ROUND(P211*1.5%,2)</f>
        <v>358.72</v>
      </c>
      <c r="AF211" s="5">
        <v>0</v>
      </c>
      <c r="AG211" s="5">
        <v>0</v>
      </c>
      <c r="AH211" s="45" t="s">
        <v>51</v>
      </c>
      <c r="AI211" s="7">
        <v>2022</v>
      </c>
      <c r="AJ211" s="7">
        <v>2022</v>
      </c>
      <c r="AK211" s="22"/>
      <c r="AL211" s="22"/>
      <c r="AM211" s="22"/>
      <c r="AN211" s="22"/>
    </row>
    <row r="212" spans="1:40" ht="62.25" x14ac:dyDescent="0.9">
      <c r="B212" s="72" t="s">
        <v>114</v>
      </c>
      <c r="C212" s="71"/>
      <c r="D212" s="48" t="s">
        <v>131</v>
      </c>
      <c r="E212" s="27">
        <f>AVERAGE(E213:E214)</f>
        <v>0.79569999999999996</v>
      </c>
      <c r="F212" s="103">
        <f>F213+F214</f>
        <v>2173791.21</v>
      </c>
      <c r="G212" s="5">
        <f t="shared" ref="G212:AF212" si="56">G213+G214</f>
        <v>0</v>
      </c>
      <c r="H212" s="5">
        <f t="shared" si="56"/>
        <v>0</v>
      </c>
      <c r="I212" s="5">
        <f t="shared" si="56"/>
        <v>0</v>
      </c>
      <c r="J212" s="5">
        <f t="shared" si="56"/>
        <v>0</v>
      </c>
      <c r="K212" s="5">
        <f t="shared" si="56"/>
        <v>0</v>
      </c>
      <c r="L212" s="5">
        <f t="shared" si="56"/>
        <v>0</v>
      </c>
      <c r="M212" s="6">
        <f t="shared" si="56"/>
        <v>0</v>
      </c>
      <c r="N212" s="5">
        <f t="shared" si="56"/>
        <v>0</v>
      </c>
      <c r="O212" s="5">
        <f t="shared" si="56"/>
        <v>4741.7</v>
      </c>
      <c r="P212" s="5">
        <f t="shared" si="56"/>
        <v>2141818.4</v>
      </c>
      <c r="Q212" s="5">
        <f t="shared" si="56"/>
        <v>0</v>
      </c>
      <c r="R212" s="5">
        <f t="shared" si="56"/>
        <v>0</v>
      </c>
      <c r="S212" s="5">
        <f t="shared" si="56"/>
        <v>0</v>
      </c>
      <c r="T212" s="5">
        <f t="shared" si="56"/>
        <v>0</v>
      </c>
      <c r="U212" s="5">
        <f t="shared" si="56"/>
        <v>0</v>
      </c>
      <c r="V212" s="5">
        <f t="shared" si="56"/>
        <v>0</v>
      </c>
      <c r="W212" s="5">
        <f t="shared" si="56"/>
        <v>0</v>
      </c>
      <c r="X212" s="5">
        <f t="shared" si="56"/>
        <v>0</v>
      </c>
      <c r="Y212" s="5">
        <f t="shared" si="56"/>
        <v>0</v>
      </c>
      <c r="Z212" s="5">
        <f t="shared" si="56"/>
        <v>0</v>
      </c>
      <c r="AA212" s="5">
        <f t="shared" si="56"/>
        <v>0</v>
      </c>
      <c r="AB212" s="5">
        <f t="shared" si="56"/>
        <v>0</v>
      </c>
      <c r="AC212" s="5">
        <f t="shared" si="56"/>
        <v>0</v>
      </c>
      <c r="AD212" s="5">
        <f t="shared" si="56"/>
        <v>0</v>
      </c>
      <c r="AE212" s="5">
        <f t="shared" si="56"/>
        <v>31972.81</v>
      </c>
      <c r="AF212" s="5">
        <f t="shared" si="56"/>
        <v>0</v>
      </c>
      <c r="AG212" s="5">
        <f>AG213+AG214</f>
        <v>0</v>
      </c>
      <c r="AH212" s="45" t="s">
        <v>131</v>
      </c>
      <c r="AI212" s="45" t="s">
        <v>131</v>
      </c>
      <c r="AJ212" s="45" t="s">
        <v>131</v>
      </c>
      <c r="AK212" s="22"/>
      <c r="AL212" s="22"/>
      <c r="AM212" s="22"/>
      <c r="AN212" s="22"/>
    </row>
    <row r="213" spans="1:40" ht="62.25" x14ac:dyDescent="0.9">
      <c r="A213" s="1">
        <v>1</v>
      </c>
      <c r="B213" s="24">
        <f>SUBTOTAL(103,$A$97:A213)</f>
        <v>102</v>
      </c>
      <c r="C213" s="71" t="s">
        <v>328</v>
      </c>
      <c r="D213" s="28" t="s">
        <v>378</v>
      </c>
      <c r="E213" s="27">
        <v>0.87239999999999995</v>
      </c>
      <c r="F213" s="5">
        <f>G213+H213+I213+J213+K213+L213+N213+P213+R213+T213+V213+W213+X213+Y213+Z213+AA213+AB213+AC213+AD213+AE213+AF213+AG213</f>
        <v>83534.5</v>
      </c>
      <c r="G213" s="5">
        <v>0</v>
      </c>
      <c r="H213" s="5">
        <v>0</v>
      </c>
      <c r="I213" s="5">
        <v>0</v>
      </c>
      <c r="J213" s="5">
        <v>0</v>
      </c>
      <c r="K213" s="5">
        <v>0</v>
      </c>
      <c r="L213" s="5">
        <v>0</v>
      </c>
      <c r="M213" s="6">
        <v>0</v>
      </c>
      <c r="N213" s="5">
        <v>0</v>
      </c>
      <c r="O213" s="5">
        <v>2780.7</v>
      </c>
      <c r="P213" s="5">
        <v>82300</v>
      </c>
      <c r="Q213" s="5">
        <v>0</v>
      </c>
      <c r="R213" s="5">
        <v>0</v>
      </c>
      <c r="S213" s="5">
        <v>0</v>
      </c>
      <c r="T213" s="5">
        <v>0</v>
      </c>
      <c r="U213" s="5">
        <v>0</v>
      </c>
      <c r="V213" s="5">
        <v>0</v>
      </c>
      <c r="W213" s="5">
        <v>0</v>
      </c>
      <c r="X213" s="5">
        <v>0</v>
      </c>
      <c r="Y213" s="5">
        <v>0</v>
      </c>
      <c r="Z213" s="5">
        <v>0</v>
      </c>
      <c r="AA213" s="5">
        <v>0</v>
      </c>
      <c r="AB213" s="5">
        <v>0</v>
      </c>
      <c r="AC213" s="5">
        <v>0</v>
      </c>
      <c r="AD213" s="5">
        <v>0</v>
      </c>
      <c r="AE213" s="5">
        <f>ROUND(P213*1.5%,2)</f>
        <v>1234.5</v>
      </c>
      <c r="AF213" s="5">
        <v>0</v>
      </c>
      <c r="AG213" s="5">
        <v>0</v>
      </c>
      <c r="AH213" s="45" t="s">
        <v>51</v>
      </c>
      <c r="AI213" s="7">
        <v>2022</v>
      </c>
      <c r="AJ213" s="7">
        <v>2022</v>
      </c>
      <c r="AK213" s="22"/>
      <c r="AL213" s="22"/>
      <c r="AM213" s="22"/>
      <c r="AN213" s="22"/>
    </row>
    <row r="214" spans="1:40" ht="62.25" x14ac:dyDescent="0.9">
      <c r="A214" s="1">
        <v>1</v>
      </c>
      <c r="B214" s="24">
        <f>SUBTOTAL(103,$A$97:A214)</f>
        <v>103</v>
      </c>
      <c r="C214" s="71" t="s">
        <v>329</v>
      </c>
      <c r="D214" s="28" t="s">
        <v>401</v>
      </c>
      <c r="E214" s="27">
        <v>0.71899999999999997</v>
      </c>
      <c r="F214" s="5">
        <f>G214+H214+I214+J214+K214+L214+N214+P214+R214+T214+V214+W214+X214+Y214+Z214+AA214+AB214+AC214+AD214+AE214+AF214+AG214</f>
        <v>2090256.71</v>
      </c>
      <c r="G214" s="5">
        <v>0</v>
      </c>
      <c r="H214" s="5">
        <v>0</v>
      </c>
      <c r="I214" s="5">
        <v>0</v>
      </c>
      <c r="J214" s="5">
        <v>0</v>
      </c>
      <c r="K214" s="5">
        <v>0</v>
      </c>
      <c r="L214" s="5">
        <v>0</v>
      </c>
      <c r="M214" s="6">
        <v>0</v>
      </c>
      <c r="N214" s="5">
        <v>0</v>
      </c>
      <c r="O214" s="5">
        <v>1961</v>
      </c>
      <c r="P214" s="5">
        <v>2059518.4</v>
      </c>
      <c r="Q214" s="5">
        <v>0</v>
      </c>
      <c r="R214" s="5">
        <v>0</v>
      </c>
      <c r="S214" s="5">
        <v>0</v>
      </c>
      <c r="T214" s="5">
        <v>0</v>
      </c>
      <c r="U214" s="5">
        <v>0</v>
      </c>
      <c r="V214" s="5">
        <v>0</v>
      </c>
      <c r="W214" s="5">
        <v>0</v>
      </c>
      <c r="X214" s="5">
        <v>0</v>
      </c>
      <c r="Y214" s="5">
        <v>0</v>
      </c>
      <c r="Z214" s="5">
        <v>0</v>
      </c>
      <c r="AA214" s="5">
        <v>0</v>
      </c>
      <c r="AB214" s="5">
        <v>0</v>
      </c>
      <c r="AC214" s="5">
        <v>0</v>
      </c>
      <c r="AD214" s="5">
        <v>0</v>
      </c>
      <c r="AE214" s="5">
        <v>30738.31</v>
      </c>
      <c r="AF214" s="5">
        <v>0</v>
      </c>
      <c r="AG214" s="5">
        <v>0</v>
      </c>
      <c r="AH214" s="45" t="s">
        <v>51</v>
      </c>
      <c r="AI214" s="7">
        <v>2021</v>
      </c>
      <c r="AJ214" s="7">
        <v>2021</v>
      </c>
      <c r="AK214" s="22"/>
      <c r="AL214" s="22"/>
      <c r="AM214" s="22"/>
      <c r="AN214" s="22"/>
    </row>
    <row r="215" spans="1:40" ht="62.25" x14ac:dyDescent="0.9">
      <c r="B215" s="72" t="s">
        <v>129</v>
      </c>
      <c r="C215" s="71"/>
      <c r="D215" s="48" t="s">
        <v>131</v>
      </c>
      <c r="E215" s="27">
        <f>AVERAGE(E216:E218)</f>
        <v>0.90376666666666672</v>
      </c>
      <c r="F215" s="103">
        <f>F216+F217+F218</f>
        <v>712563.45</v>
      </c>
      <c r="G215" s="5">
        <f t="shared" ref="G215:AG215" si="57">G216+G217+G218</f>
        <v>0</v>
      </c>
      <c r="H215" s="5">
        <f t="shared" si="57"/>
        <v>0</v>
      </c>
      <c r="I215" s="5">
        <f t="shared" si="57"/>
        <v>0</v>
      </c>
      <c r="J215" s="5">
        <f t="shared" si="57"/>
        <v>0</v>
      </c>
      <c r="K215" s="5">
        <f t="shared" si="57"/>
        <v>0</v>
      </c>
      <c r="L215" s="5">
        <f t="shared" si="57"/>
        <v>0</v>
      </c>
      <c r="M215" s="6">
        <f t="shared" si="57"/>
        <v>0</v>
      </c>
      <c r="N215" s="5">
        <f t="shared" si="57"/>
        <v>0</v>
      </c>
      <c r="O215" s="5">
        <f t="shared" si="57"/>
        <v>2046.8</v>
      </c>
      <c r="P215" s="5">
        <f t="shared" si="57"/>
        <v>702032.96</v>
      </c>
      <c r="Q215" s="5">
        <f t="shared" si="57"/>
        <v>0</v>
      </c>
      <c r="R215" s="5">
        <f t="shared" si="57"/>
        <v>0</v>
      </c>
      <c r="S215" s="5">
        <f t="shared" si="57"/>
        <v>0</v>
      </c>
      <c r="T215" s="5">
        <f t="shared" si="57"/>
        <v>0</v>
      </c>
      <c r="U215" s="5">
        <f t="shared" si="57"/>
        <v>0</v>
      </c>
      <c r="V215" s="5">
        <f t="shared" si="57"/>
        <v>0</v>
      </c>
      <c r="W215" s="5">
        <f t="shared" si="57"/>
        <v>0</v>
      </c>
      <c r="X215" s="5">
        <f t="shared" si="57"/>
        <v>0</v>
      </c>
      <c r="Y215" s="5">
        <f t="shared" si="57"/>
        <v>0</v>
      </c>
      <c r="Z215" s="5">
        <f t="shared" si="57"/>
        <v>0</v>
      </c>
      <c r="AA215" s="5">
        <f t="shared" si="57"/>
        <v>0</v>
      </c>
      <c r="AB215" s="5">
        <f t="shared" si="57"/>
        <v>0</v>
      </c>
      <c r="AC215" s="5">
        <f t="shared" si="57"/>
        <v>0</v>
      </c>
      <c r="AD215" s="5">
        <f t="shared" si="57"/>
        <v>0</v>
      </c>
      <c r="AE215" s="5">
        <f t="shared" si="57"/>
        <v>10530.490000000002</v>
      </c>
      <c r="AF215" s="5">
        <f t="shared" si="57"/>
        <v>0</v>
      </c>
      <c r="AG215" s="5">
        <f t="shared" si="57"/>
        <v>0</v>
      </c>
      <c r="AH215" s="45" t="s">
        <v>131</v>
      </c>
      <c r="AI215" s="45" t="s">
        <v>131</v>
      </c>
      <c r="AJ215" s="45" t="s">
        <v>131</v>
      </c>
      <c r="AK215" s="22"/>
      <c r="AL215" s="22"/>
      <c r="AM215" s="22"/>
      <c r="AN215" s="22"/>
    </row>
    <row r="216" spans="1:40" ht="62.25" x14ac:dyDescent="0.9">
      <c r="A216" s="1">
        <v>1</v>
      </c>
      <c r="B216" s="24">
        <f>SUBTOTAL(103,$A$97:A216)</f>
        <v>104</v>
      </c>
      <c r="C216" s="71" t="s">
        <v>330</v>
      </c>
      <c r="D216" s="28" t="s">
        <v>401</v>
      </c>
      <c r="E216" s="27">
        <v>0.75539999999999996</v>
      </c>
      <c r="F216" s="5">
        <f>G216+H216+I216+J216+K216+L216+N216+P216+R216+T216+V216+W216+X216+Y216+Z216+AA216+AB216+AC216+AD216+AE216+AF216+AG216</f>
        <v>628016.2699999999</v>
      </c>
      <c r="G216" s="5">
        <v>0</v>
      </c>
      <c r="H216" s="5">
        <v>0</v>
      </c>
      <c r="I216" s="5">
        <v>0</v>
      </c>
      <c r="J216" s="5">
        <v>0</v>
      </c>
      <c r="K216" s="5">
        <v>0</v>
      </c>
      <c r="L216" s="5">
        <v>0</v>
      </c>
      <c r="M216" s="6">
        <v>0</v>
      </c>
      <c r="N216" s="5">
        <v>0</v>
      </c>
      <c r="O216" s="5">
        <v>749</v>
      </c>
      <c r="P216" s="5">
        <v>618735.23999999987</v>
      </c>
      <c r="Q216" s="5">
        <v>0</v>
      </c>
      <c r="R216" s="5">
        <v>0</v>
      </c>
      <c r="S216" s="5">
        <v>0</v>
      </c>
      <c r="T216" s="5">
        <v>0</v>
      </c>
      <c r="U216" s="5">
        <v>0</v>
      </c>
      <c r="V216" s="5">
        <v>0</v>
      </c>
      <c r="W216" s="5">
        <v>0</v>
      </c>
      <c r="X216" s="5">
        <v>0</v>
      </c>
      <c r="Y216" s="5">
        <v>0</v>
      </c>
      <c r="Z216" s="5">
        <v>0</v>
      </c>
      <c r="AA216" s="5">
        <v>0</v>
      </c>
      <c r="AB216" s="5">
        <v>0</v>
      </c>
      <c r="AC216" s="5">
        <v>0</v>
      </c>
      <c r="AD216" s="5">
        <v>0</v>
      </c>
      <c r="AE216" s="5">
        <f>ROUND(P216*1.5%,2)</f>
        <v>9281.0300000000007</v>
      </c>
      <c r="AF216" s="5">
        <v>0</v>
      </c>
      <c r="AG216" s="5">
        <v>0</v>
      </c>
      <c r="AH216" s="45" t="s">
        <v>51</v>
      </c>
      <c r="AI216" s="45" t="s">
        <v>441</v>
      </c>
      <c r="AJ216" s="45" t="s">
        <v>441</v>
      </c>
      <c r="AK216" s="22"/>
      <c r="AL216" s="22"/>
      <c r="AM216" s="22"/>
      <c r="AN216" s="22"/>
    </row>
    <row r="217" spans="1:40" ht="62.25" x14ac:dyDescent="0.9">
      <c r="A217" s="1">
        <v>1</v>
      </c>
      <c r="B217" s="24">
        <f>SUBTOTAL(103,$A$97:A217)</f>
        <v>105</v>
      </c>
      <c r="C217" s="71" t="s">
        <v>331</v>
      </c>
      <c r="D217" s="28" t="s">
        <v>378</v>
      </c>
      <c r="E217" s="27">
        <v>0.95920000000000005</v>
      </c>
      <c r="F217" s="5">
        <f>G217+H217+I217+J217+K217+L217+N217+P217+R217+T217+V217+W217+X217+Y217+Z217+AA217+AB217+AC217+AD217+AE217+AF217+AG217</f>
        <v>30755.429999999997</v>
      </c>
      <c r="G217" s="5">
        <v>0</v>
      </c>
      <c r="H217" s="5">
        <v>0</v>
      </c>
      <c r="I217" s="5">
        <v>0</v>
      </c>
      <c r="J217" s="5">
        <v>0</v>
      </c>
      <c r="K217" s="5">
        <v>0</v>
      </c>
      <c r="L217" s="5">
        <v>0</v>
      </c>
      <c r="M217" s="6">
        <v>0</v>
      </c>
      <c r="N217" s="5">
        <v>0</v>
      </c>
      <c r="O217" s="5">
        <v>703.8</v>
      </c>
      <c r="P217" s="5">
        <v>30300.92</v>
      </c>
      <c r="Q217" s="5">
        <v>0</v>
      </c>
      <c r="R217" s="5">
        <v>0</v>
      </c>
      <c r="S217" s="5">
        <v>0</v>
      </c>
      <c r="T217" s="5">
        <v>0</v>
      </c>
      <c r="U217" s="5">
        <v>0</v>
      </c>
      <c r="V217" s="5">
        <v>0</v>
      </c>
      <c r="W217" s="5">
        <v>0</v>
      </c>
      <c r="X217" s="5">
        <v>0</v>
      </c>
      <c r="Y217" s="5">
        <v>0</v>
      </c>
      <c r="Z217" s="5">
        <v>0</v>
      </c>
      <c r="AA217" s="5">
        <v>0</v>
      </c>
      <c r="AB217" s="5">
        <v>0</v>
      </c>
      <c r="AC217" s="5">
        <v>0</v>
      </c>
      <c r="AD217" s="5">
        <v>0</v>
      </c>
      <c r="AE217" s="5">
        <f>ROUND(P217*1.5%,2)</f>
        <v>454.51</v>
      </c>
      <c r="AF217" s="5">
        <v>0</v>
      </c>
      <c r="AG217" s="5">
        <v>0</v>
      </c>
      <c r="AH217" s="45" t="s">
        <v>51</v>
      </c>
      <c r="AI217" s="45">
        <v>2020</v>
      </c>
      <c r="AJ217" s="45">
        <v>2020</v>
      </c>
      <c r="AK217" s="22"/>
      <c r="AL217" s="22"/>
      <c r="AM217" s="22"/>
      <c r="AN217" s="22"/>
    </row>
    <row r="218" spans="1:40" ht="62.25" x14ac:dyDescent="0.9">
      <c r="A218" s="1">
        <v>1</v>
      </c>
      <c r="B218" s="24">
        <f>SUBTOTAL(103,$A$97:A218)</f>
        <v>106</v>
      </c>
      <c r="C218" s="71" t="s">
        <v>414</v>
      </c>
      <c r="D218" s="28" t="s">
        <v>378</v>
      </c>
      <c r="E218" s="27">
        <v>0.99670000000000003</v>
      </c>
      <c r="F218" s="5">
        <f>P218+AE218</f>
        <v>53791.75</v>
      </c>
      <c r="G218" s="5">
        <v>0</v>
      </c>
      <c r="H218" s="5">
        <v>0</v>
      </c>
      <c r="I218" s="5">
        <v>0</v>
      </c>
      <c r="J218" s="5">
        <v>0</v>
      </c>
      <c r="K218" s="5">
        <v>0</v>
      </c>
      <c r="L218" s="5">
        <v>0</v>
      </c>
      <c r="M218" s="6">
        <v>0</v>
      </c>
      <c r="N218" s="5">
        <v>0</v>
      </c>
      <c r="O218" s="5">
        <v>594</v>
      </c>
      <c r="P218" s="5">
        <v>52996.800000000003</v>
      </c>
      <c r="Q218" s="5">
        <v>0</v>
      </c>
      <c r="R218" s="5">
        <v>0</v>
      </c>
      <c r="S218" s="5">
        <v>0</v>
      </c>
      <c r="T218" s="46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f>ROUND(P218*1.5%,2)</f>
        <v>794.95</v>
      </c>
      <c r="AF218" s="5">
        <v>0</v>
      </c>
      <c r="AG218" s="5">
        <v>0</v>
      </c>
      <c r="AH218" s="45" t="s">
        <v>51</v>
      </c>
      <c r="AI218" s="7">
        <v>2022</v>
      </c>
      <c r="AJ218" s="7">
        <v>2022</v>
      </c>
      <c r="AK218" s="22"/>
      <c r="AL218" s="22"/>
      <c r="AM218" s="22"/>
      <c r="AN218" s="22"/>
    </row>
    <row r="219" spans="1:40" ht="62.25" x14ac:dyDescent="0.9">
      <c r="B219" s="72" t="s">
        <v>121</v>
      </c>
      <c r="C219" s="71"/>
      <c r="D219" s="48" t="s">
        <v>131</v>
      </c>
      <c r="E219" s="27">
        <f>E220</f>
        <v>0.95309999999999995</v>
      </c>
      <c r="F219" s="103">
        <f>F220</f>
        <v>39413.129999999997</v>
      </c>
      <c r="G219" s="5">
        <f t="shared" ref="G219:AG219" si="58">G220</f>
        <v>0</v>
      </c>
      <c r="H219" s="5">
        <f t="shared" si="58"/>
        <v>0</v>
      </c>
      <c r="I219" s="5">
        <f t="shared" si="58"/>
        <v>0</v>
      </c>
      <c r="J219" s="5">
        <f t="shared" si="58"/>
        <v>0</v>
      </c>
      <c r="K219" s="5">
        <f t="shared" si="58"/>
        <v>0</v>
      </c>
      <c r="L219" s="5">
        <f t="shared" si="58"/>
        <v>0</v>
      </c>
      <c r="M219" s="6">
        <f t="shared" si="58"/>
        <v>0</v>
      </c>
      <c r="N219" s="5">
        <f t="shared" si="58"/>
        <v>0</v>
      </c>
      <c r="O219" s="5">
        <f t="shared" si="58"/>
        <v>544</v>
      </c>
      <c r="P219" s="5">
        <f t="shared" si="58"/>
        <v>39000</v>
      </c>
      <c r="Q219" s="5">
        <f t="shared" si="58"/>
        <v>0</v>
      </c>
      <c r="R219" s="5">
        <f t="shared" si="58"/>
        <v>0</v>
      </c>
      <c r="S219" s="5">
        <f t="shared" si="58"/>
        <v>0</v>
      </c>
      <c r="T219" s="5">
        <f t="shared" si="58"/>
        <v>0</v>
      </c>
      <c r="U219" s="5">
        <f t="shared" si="58"/>
        <v>0</v>
      </c>
      <c r="V219" s="5">
        <f t="shared" si="58"/>
        <v>0</v>
      </c>
      <c r="W219" s="5">
        <f t="shared" si="58"/>
        <v>0</v>
      </c>
      <c r="X219" s="5">
        <f t="shared" si="58"/>
        <v>0</v>
      </c>
      <c r="Y219" s="5">
        <f t="shared" si="58"/>
        <v>0</v>
      </c>
      <c r="Z219" s="5">
        <f t="shared" si="58"/>
        <v>0</v>
      </c>
      <c r="AA219" s="5">
        <f t="shared" si="58"/>
        <v>0</v>
      </c>
      <c r="AB219" s="5">
        <f t="shared" si="58"/>
        <v>0</v>
      </c>
      <c r="AC219" s="5">
        <f t="shared" si="58"/>
        <v>0</v>
      </c>
      <c r="AD219" s="5">
        <f t="shared" si="58"/>
        <v>0</v>
      </c>
      <c r="AE219" s="5">
        <f t="shared" si="58"/>
        <v>413.13</v>
      </c>
      <c r="AF219" s="5">
        <f t="shared" si="58"/>
        <v>0</v>
      </c>
      <c r="AG219" s="5">
        <f t="shared" si="58"/>
        <v>0</v>
      </c>
      <c r="AH219" s="45" t="s">
        <v>131</v>
      </c>
      <c r="AI219" s="45" t="s">
        <v>131</v>
      </c>
      <c r="AJ219" s="45" t="s">
        <v>131</v>
      </c>
      <c r="AK219" s="22"/>
      <c r="AL219" s="22"/>
      <c r="AM219" s="22"/>
      <c r="AN219" s="22"/>
    </row>
    <row r="220" spans="1:40" ht="62.25" x14ac:dyDescent="0.9">
      <c r="A220" s="1">
        <v>1</v>
      </c>
      <c r="B220" s="24">
        <f>SUBTOTAL(103,$A$97:A220)</f>
        <v>107</v>
      </c>
      <c r="C220" s="71" t="s">
        <v>332</v>
      </c>
      <c r="D220" s="28" t="s">
        <v>400</v>
      </c>
      <c r="E220" s="27">
        <v>0.95309999999999995</v>
      </c>
      <c r="F220" s="5">
        <f>G220+H220+I220+J220+K220+L220+N220+P220+R220+T220+V220+W220+X220+Y220+Z220+AA220+AB220+AC220+AD220+AE220+AF220+AG220</f>
        <v>39413.129999999997</v>
      </c>
      <c r="G220" s="5">
        <v>0</v>
      </c>
      <c r="H220" s="5">
        <v>0</v>
      </c>
      <c r="I220" s="5">
        <v>0</v>
      </c>
      <c r="J220" s="5">
        <v>0</v>
      </c>
      <c r="K220" s="5">
        <v>0</v>
      </c>
      <c r="L220" s="5">
        <v>0</v>
      </c>
      <c r="M220" s="6">
        <v>0</v>
      </c>
      <c r="N220" s="5">
        <v>0</v>
      </c>
      <c r="O220" s="5">
        <v>544</v>
      </c>
      <c r="P220" s="5">
        <v>39000</v>
      </c>
      <c r="Q220" s="5">
        <v>0</v>
      </c>
      <c r="R220" s="5">
        <v>0</v>
      </c>
      <c r="S220" s="5">
        <v>0</v>
      </c>
      <c r="T220" s="5">
        <v>0</v>
      </c>
      <c r="U220" s="5">
        <v>0</v>
      </c>
      <c r="V220" s="5">
        <v>0</v>
      </c>
      <c r="W220" s="5">
        <v>0</v>
      </c>
      <c r="X220" s="5">
        <v>0</v>
      </c>
      <c r="Y220" s="5">
        <v>0</v>
      </c>
      <c r="Z220" s="5">
        <v>0</v>
      </c>
      <c r="AA220" s="5">
        <v>0</v>
      </c>
      <c r="AB220" s="5">
        <v>0</v>
      </c>
      <c r="AC220" s="5">
        <v>0</v>
      </c>
      <c r="AD220" s="5">
        <v>0</v>
      </c>
      <c r="AE220" s="5">
        <f>ROUND(P220*1.0593%,2)</f>
        <v>413.13</v>
      </c>
      <c r="AF220" s="5">
        <v>0</v>
      </c>
      <c r="AG220" s="5">
        <v>0</v>
      </c>
      <c r="AH220" s="45" t="s">
        <v>51</v>
      </c>
      <c r="AI220" s="7">
        <v>2022</v>
      </c>
      <c r="AJ220" s="7">
        <v>2022</v>
      </c>
      <c r="AK220" s="22"/>
      <c r="AL220" s="22"/>
      <c r="AM220" s="22"/>
      <c r="AN220" s="22"/>
    </row>
    <row r="221" spans="1:40" ht="62.25" x14ac:dyDescent="0.9">
      <c r="B221" s="72" t="s">
        <v>106</v>
      </c>
      <c r="C221" s="71"/>
      <c r="D221" s="48" t="s">
        <v>131</v>
      </c>
      <c r="E221" s="27">
        <f>E222</f>
        <v>0.81220000000000003</v>
      </c>
      <c r="F221" s="103">
        <f>F222</f>
        <v>275468.56</v>
      </c>
      <c r="G221" s="5">
        <f t="shared" ref="G221:AG221" si="59">G222</f>
        <v>0</v>
      </c>
      <c r="H221" s="5">
        <f t="shared" si="59"/>
        <v>0</v>
      </c>
      <c r="I221" s="5">
        <f t="shared" si="59"/>
        <v>0</v>
      </c>
      <c r="J221" s="5">
        <f t="shared" si="59"/>
        <v>0</v>
      </c>
      <c r="K221" s="5">
        <f t="shared" si="59"/>
        <v>0</v>
      </c>
      <c r="L221" s="5">
        <f t="shared" si="59"/>
        <v>0</v>
      </c>
      <c r="M221" s="6">
        <f t="shared" si="59"/>
        <v>0</v>
      </c>
      <c r="N221" s="5">
        <f t="shared" si="59"/>
        <v>0</v>
      </c>
      <c r="O221" s="5">
        <f t="shared" si="59"/>
        <v>708</v>
      </c>
      <c r="P221" s="5">
        <f t="shared" si="59"/>
        <v>271397.59999999998</v>
      </c>
      <c r="Q221" s="5">
        <f t="shared" si="59"/>
        <v>0</v>
      </c>
      <c r="R221" s="5">
        <f t="shared" si="59"/>
        <v>0</v>
      </c>
      <c r="S221" s="5">
        <f t="shared" si="59"/>
        <v>0</v>
      </c>
      <c r="T221" s="5">
        <f t="shared" si="59"/>
        <v>0</v>
      </c>
      <c r="U221" s="5">
        <f t="shared" si="59"/>
        <v>0</v>
      </c>
      <c r="V221" s="5">
        <f t="shared" si="59"/>
        <v>0</v>
      </c>
      <c r="W221" s="5">
        <f t="shared" si="59"/>
        <v>0</v>
      </c>
      <c r="X221" s="5">
        <f t="shared" si="59"/>
        <v>0</v>
      </c>
      <c r="Y221" s="5">
        <f t="shared" si="59"/>
        <v>0</v>
      </c>
      <c r="Z221" s="5">
        <f t="shared" si="59"/>
        <v>0</v>
      </c>
      <c r="AA221" s="5">
        <f t="shared" si="59"/>
        <v>0</v>
      </c>
      <c r="AB221" s="5">
        <f t="shared" si="59"/>
        <v>0</v>
      </c>
      <c r="AC221" s="5">
        <f t="shared" si="59"/>
        <v>0</v>
      </c>
      <c r="AD221" s="5">
        <f t="shared" si="59"/>
        <v>0</v>
      </c>
      <c r="AE221" s="5">
        <f t="shared" si="59"/>
        <v>4070.96</v>
      </c>
      <c r="AF221" s="5">
        <f t="shared" si="59"/>
        <v>0</v>
      </c>
      <c r="AG221" s="5">
        <f t="shared" si="59"/>
        <v>0</v>
      </c>
      <c r="AH221" s="45" t="s">
        <v>131</v>
      </c>
      <c r="AI221" s="45" t="s">
        <v>131</v>
      </c>
      <c r="AJ221" s="45" t="s">
        <v>131</v>
      </c>
      <c r="AK221" s="22"/>
    </row>
    <row r="222" spans="1:40" ht="62.25" x14ac:dyDescent="0.9">
      <c r="A222" s="1">
        <v>1</v>
      </c>
      <c r="B222" s="24">
        <f>SUBTOTAL(103,$A$97:A222)</f>
        <v>108</v>
      </c>
      <c r="C222" s="71" t="s">
        <v>333</v>
      </c>
      <c r="D222" s="28" t="s">
        <v>401</v>
      </c>
      <c r="E222" s="27">
        <v>0.81220000000000003</v>
      </c>
      <c r="F222" s="5">
        <f>G222+H222+I222+J222+K222+L222+N222+P222+R222+T222+V222+W222+X222+Y222+Z222+AA222+AB222+AC222+AD222+AE222+AF222+AG222</f>
        <v>275468.56</v>
      </c>
      <c r="G222" s="5">
        <v>0</v>
      </c>
      <c r="H222" s="5">
        <v>0</v>
      </c>
      <c r="I222" s="5">
        <v>0</v>
      </c>
      <c r="J222" s="5">
        <v>0</v>
      </c>
      <c r="K222" s="5">
        <v>0</v>
      </c>
      <c r="L222" s="5">
        <v>0</v>
      </c>
      <c r="M222" s="6">
        <v>0</v>
      </c>
      <c r="N222" s="5">
        <v>0</v>
      </c>
      <c r="O222" s="5">
        <v>708</v>
      </c>
      <c r="P222" s="5">
        <v>271397.59999999998</v>
      </c>
      <c r="Q222" s="5">
        <v>0</v>
      </c>
      <c r="R222" s="5">
        <v>0</v>
      </c>
      <c r="S222" s="5">
        <v>0</v>
      </c>
      <c r="T222" s="5">
        <v>0</v>
      </c>
      <c r="U222" s="5">
        <v>0</v>
      </c>
      <c r="V222" s="5">
        <v>0</v>
      </c>
      <c r="W222" s="5">
        <v>0</v>
      </c>
      <c r="X222" s="5">
        <v>0</v>
      </c>
      <c r="Y222" s="5">
        <v>0</v>
      </c>
      <c r="Z222" s="5">
        <v>0</v>
      </c>
      <c r="AA222" s="5">
        <v>0</v>
      </c>
      <c r="AB222" s="5">
        <v>0</v>
      </c>
      <c r="AC222" s="5">
        <v>0</v>
      </c>
      <c r="AD222" s="5">
        <v>0</v>
      </c>
      <c r="AE222" s="5">
        <f>ROUND(P222*1.5%,2)</f>
        <v>4070.96</v>
      </c>
      <c r="AF222" s="5">
        <v>0</v>
      </c>
      <c r="AG222" s="5">
        <v>0</v>
      </c>
      <c r="AH222" s="45" t="s">
        <v>51</v>
      </c>
      <c r="AI222" s="7">
        <v>2022</v>
      </c>
      <c r="AJ222" s="7">
        <v>2022</v>
      </c>
      <c r="AK222" s="22"/>
    </row>
    <row r="223" spans="1:40" ht="62.25" x14ac:dyDescent="0.9">
      <c r="B223" s="72" t="s">
        <v>125</v>
      </c>
      <c r="C223" s="71"/>
      <c r="D223" s="33" t="s">
        <v>131</v>
      </c>
      <c r="E223" s="27">
        <v>0.82630000000000003</v>
      </c>
      <c r="F223" s="103">
        <f>F224</f>
        <v>8480607.3900000006</v>
      </c>
      <c r="G223" s="5">
        <f t="shared" ref="G223:AG223" si="60">G224</f>
        <v>0</v>
      </c>
      <c r="H223" s="5">
        <f t="shared" si="60"/>
        <v>0</v>
      </c>
      <c r="I223" s="5">
        <f t="shared" si="60"/>
        <v>0</v>
      </c>
      <c r="J223" s="5">
        <f t="shared" si="60"/>
        <v>0</v>
      </c>
      <c r="K223" s="5">
        <f t="shared" si="60"/>
        <v>0</v>
      </c>
      <c r="L223" s="5">
        <f t="shared" si="60"/>
        <v>0</v>
      </c>
      <c r="M223" s="6">
        <f t="shared" si="60"/>
        <v>0</v>
      </c>
      <c r="N223" s="5">
        <f t="shared" si="60"/>
        <v>0</v>
      </c>
      <c r="O223" s="5">
        <f t="shared" si="60"/>
        <v>828</v>
      </c>
      <c r="P223" s="5">
        <f t="shared" si="60"/>
        <v>8302924.7999999998</v>
      </c>
      <c r="Q223" s="5">
        <f t="shared" si="60"/>
        <v>0</v>
      </c>
      <c r="R223" s="5">
        <f t="shared" si="60"/>
        <v>0</v>
      </c>
      <c r="S223" s="5">
        <f t="shared" si="60"/>
        <v>0</v>
      </c>
      <c r="T223" s="5">
        <f t="shared" si="60"/>
        <v>0</v>
      </c>
      <c r="U223" s="5">
        <f t="shared" si="60"/>
        <v>0</v>
      </c>
      <c r="V223" s="5">
        <f t="shared" si="60"/>
        <v>0</v>
      </c>
      <c r="W223" s="5">
        <f t="shared" si="60"/>
        <v>0</v>
      </c>
      <c r="X223" s="5">
        <f t="shared" si="60"/>
        <v>0</v>
      </c>
      <c r="Y223" s="5">
        <f t="shared" si="60"/>
        <v>0</v>
      </c>
      <c r="Z223" s="5">
        <f t="shared" si="60"/>
        <v>0</v>
      </c>
      <c r="AA223" s="5">
        <f t="shared" si="60"/>
        <v>0</v>
      </c>
      <c r="AB223" s="5">
        <f t="shared" si="60"/>
        <v>0</v>
      </c>
      <c r="AC223" s="5">
        <f t="shared" si="60"/>
        <v>0</v>
      </c>
      <c r="AD223" s="5">
        <f t="shared" si="60"/>
        <v>0</v>
      </c>
      <c r="AE223" s="5">
        <f t="shared" si="60"/>
        <v>177682.59</v>
      </c>
      <c r="AF223" s="5">
        <f t="shared" si="60"/>
        <v>0</v>
      </c>
      <c r="AG223" s="5">
        <f t="shared" si="60"/>
        <v>0</v>
      </c>
      <c r="AH223" s="45" t="s">
        <v>131</v>
      </c>
      <c r="AI223" s="45" t="s">
        <v>131</v>
      </c>
      <c r="AJ223" s="45" t="s">
        <v>131</v>
      </c>
      <c r="AK223" s="22"/>
    </row>
    <row r="224" spans="1:40" ht="62.25" x14ac:dyDescent="0.9">
      <c r="A224" s="1">
        <v>1</v>
      </c>
      <c r="B224" s="24">
        <f>SUBTOTAL(103,$A$97:A224)</f>
        <v>109</v>
      </c>
      <c r="C224" s="71" t="s">
        <v>415</v>
      </c>
      <c r="D224" s="28" t="s">
        <v>400</v>
      </c>
      <c r="E224" s="27">
        <v>0.82630000000000003</v>
      </c>
      <c r="F224" s="5">
        <f>P224+AE224</f>
        <v>8480607.3900000006</v>
      </c>
      <c r="G224" s="5">
        <v>0</v>
      </c>
      <c r="H224" s="5">
        <v>0</v>
      </c>
      <c r="I224" s="5">
        <v>0</v>
      </c>
      <c r="J224" s="5">
        <v>0</v>
      </c>
      <c r="K224" s="5">
        <v>0</v>
      </c>
      <c r="L224" s="5">
        <v>0</v>
      </c>
      <c r="M224" s="6">
        <v>0</v>
      </c>
      <c r="N224" s="5">
        <v>0</v>
      </c>
      <c r="O224" s="5">
        <v>828</v>
      </c>
      <c r="P224" s="5">
        <v>8302924.7999999998</v>
      </c>
      <c r="Q224" s="5">
        <v>0</v>
      </c>
      <c r="R224" s="5">
        <v>0</v>
      </c>
      <c r="S224" s="5">
        <v>0</v>
      </c>
      <c r="T224" s="46">
        <v>0</v>
      </c>
      <c r="U224" s="5">
        <v>0</v>
      </c>
      <c r="V224" s="5">
        <v>0</v>
      </c>
      <c r="W224" s="5">
        <v>0</v>
      </c>
      <c r="X224" s="5">
        <v>0</v>
      </c>
      <c r="Y224" s="5">
        <v>0</v>
      </c>
      <c r="Z224" s="5">
        <v>0</v>
      </c>
      <c r="AA224" s="5">
        <v>0</v>
      </c>
      <c r="AB224" s="5">
        <v>0</v>
      </c>
      <c r="AC224" s="5">
        <v>0</v>
      </c>
      <c r="AD224" s="5">
        <v>0</v>
      </c>
      <c r="AE224" s="5">
        <f>ROUND(P224*2.14%,2)</f>
        <v>177682.59</v>
      </c>
      <c r="AF224" s="5">
        <v>0</v>
      </c>
      <c r="AG224" s="5">
        <v>0</v>
      </c>
      <c r="AH224" s="45" t="s">
        <v>51</v>
      </c>
      <c r="AI224" s="7">
        <v>2022</v>
      </c>
      <c r="AJ224" s="7">
        <v>2022</v>
      </c>
      <c r="AK224" s="22"/>
    </row>
    <row r="225" spans="1:37" ht="62.25" x14ac:dyDescent="0.9">
      <c r="B225" s="72" t="s">
        <v>118</v>
      </c>
      <c r="C225" s="71"/>
      <c r="D225" s="48" t="s">
        <v>131</v>
      </c>
      <c r="E225" s="27">
        <f>AVERAGE(E226:E229)</f>
        <v>0.90027499999999994</v>
      </c>
      <c r="F225" s="103">
        <f>SUM(F226:F229)</f>
        <v>5379651.8000000007</v>
      </c>
      <c r="G225" s="5">
        <f>SUM(G226:G229)</f>
        <v>0</v>
      </c>
      <c r="H225" s="5">
        <f t="shared" ref="H225:AG225" si="61">SUM(H226:H229)</f>
        <v>0</v>
      </c>
      <c r="I225" s="5">
        <f t="shared" si="61"/>
        <v>175721.62</v>
      </c>
      <c r="J225" s="5">
        <f t="shared" si="61"/>
        <v>0</v>
      </c>
      <c r="K225" s="5">
        <f t="shared" si="61"/>
        <v>0</v>
      </c>
      <c r="L225" s="5">
        <f t="shared" si="61"/>
        <v>0</v>
      </c>
      <c r="M225" s="6">
        <f t="shared" si="61"/>
        <v>0</v>
      </c>
      <c r="N225" s="5">
        <f t="shared" si="61"/>
        <v>0</v>
      </c>
      <c r="O225" s="5">
        <f t="shared" si="61"/>
        <v>1779.9</v>
      </c>
      <c r="P225" s="5">
        <f t="shared" si="61"/>
        <v>5110915.0599999996</v>
      </c>
      <c r="Q225" s="5">
        <f t="shared" si="61"/>
        <v>0</v>
      </c>
      <c r="R225" s="5">
        <f t="shared" si="61"/>
        <v>0</v>
      </c>
      <c r="S225" s="5">
        <f t="shared" si="61"/>
        <v>474</v>
      </c>
      <c r="T225" s="5">
        <f t="shared" si="61"/>
        <v>13512.88</v>
      </c>
      <c r="U225" s="5">
        <f t="shared" si="61"/>
        <v>0</v>
      </c>
      <c r="V225" s="5">
        <f t="shared" si="61"/>
        <v>0</v>
      </c>
      <c r="W225" s="5">
        <f t="shared" si="61"/>
        <v>0</v>
      </c>
      <c r="X225" s="5">
        <f t="shared" si="61"/>
        <v>0</v>
      </c>
      <c r="Y225" s="5">
        <f t="shared" si="61"/>
        <v>0</v>
      </c>
      <c r="Z225" s="5">
        <f t="shared" si="61"/>
        <v>0</v>
      </c>
      <c r="AA225" s="5">
        <f t="shared" si="61"/>
        <v>0</v>
      </c>
      <c r="AB225" s="5">
        <f t="shared" si="61"/>
        <v>0</v>
      </c>
      <c r="AC225" s="5">
        <f t="shared" si="61"/>
        <v>0</v>
      </c>
      <c r="AD225" s="5">
        <f t="shared" si="61"/>
        <v>0</v>
      </c>
      <c r="AE225" s="5">
        <f t="shared" si="61"/>
        <v>79502.240000000005</v>
      </c>
      <c r="AF225" s="5">
        <f t="shared" si="61"/>
        <v>0</v>
      </c>
      <c r="AG225" s="5">
        <f t="shared" si="61"/>
        <v>0</v>
      </c>
      <c r="AH225" s="45" t="s">
        <v>131</v>
      </c>
      <c r="AI225" s="45" t="s">
        <v>131</v>
      </c>
      <c r="AJ225" s="45" t="s">
        <v>131</v>
      </c>
      <c r="AK225" s="22"/>
    </row>
    <row r="226" spans="1:37" ht="62.25" x14ac:dyDescent="0.9">
      <c r="A226" s="1">
        <v>1</v>
      </c>
      <c r="B226" s="24">
        <f>SUBTOTAL(103,$A$97:A226)</f>
        <v>110</v>
      </c>
      <c r="C226" s="71" t="s">
        <v>334</v>
      </c>
      <c r="D226" s="28" t="s">
        <v>400</v>
      </c>
      <c r="E226" s="27">
        <v>0.96160000000000001</v>
      </c>
      <c r="F226" s="5">
        <f>G226+H226+I226+J226+K226+L226+N226+P226+R226+T226+V226+W226+X226+Y226+Z226+AA226+AB226+AC226+AD226+AE226+AF226+AG226</f>
        <v>5177238.92</v>
      </c>
      <c r="G226" s="5">
        <v>0</v>
      </c>
      <c r="H226" s="5">
        <v>0</v>
      </c>
      <c r="I226" s="5">
        <v>0</v>
      </c>
      <c r="J226" s="5">
        <v>0</v>
      </c>
      <c r="K226" s="5">
        <v>0</v>
      </c>
      <c r="L226" s="5">
        <v>0</v>
      </c>
      <c r="M226" s="6">
        <v>0</v>
      </c>
      <c r="N226" s="5">
        <v>0</v>
      </c>
      <c r="O226" s="5">
        <v>1245.4000000000001</v>
      </c>
      <c r="P226" s="5">
        <v>5100728</v>
      </c>
      <c r="Q226" s="5">
        <v>0</v>
      </c>
      <c r="R226" s="5">
        <v>0</v>
      </c>
      <c r="S226" s="5">
        <v>0</v>
      </c>
      <c r="T226" s="5">
        <v>0</v>
      </c>
      <c r="U226" s="5">
        <v>0</v>
      </c>
      <c r="V226" s="5">
        <v>0</v>
      </c>
      <c r="W226" s="5">
        <v>0</v>
      </c>
      <c r="X226" s="5">
        <v>0</v>
      </c>
      <c r="Y226" s="5">
        <v>0</v>
      </c>
      <c r="Z226" s="5">
        <v>0</v>
      </c>
      <c r="AA226" s="5">
        <v>0</v>
      </c>
      <c r="AB226" s="5">
        <v>0</v>
      </c>
      <c r="AC226" s="5">
        <v>0</v>
      </c>
      <c r="AD226" s="5">
        <v>0</v>
      </c>
      <c r="AE226" s="5">
        <f>ROUND(P226*1.5%,2)</f>
        <v>76510.92</v>
      </c>
      <c r="AF226" s="5">
        <v>0</v>
      </c>
      <c r="AG226" s="5">
        <v>0</v>
      </c>
      <c r="AH226" s="45" t="s">
        <v>51</v>
      </c>
      <c r="AI226" s="7">
        <v>2022</v>
      </c>
      <c r="AJ226" s="7">
        <v>2022</v>
      </c>
      <c r="AK226" s="22"/>
    </row>
    <row r="227" spans="1:37" ht="62.25" x14ac:dyDescent="0.9">
      <c r="A227" s="1">
        <v>1</v>
      </c>
      <c r="B227" s="24">
        <f>SUBTOTAL(103,$A$97:A227)</f>
        <v>111</v>
      </c>
      <c r="C227" s="71" t="s">
        <v>335</v>
      </c>
      <c r="D227" s="28" t="s">
        <v>401</v>
      </c>
      <c r="E227" s="27">
        <v>0.92120000000000002</v>
      </c>
      <c r="F227" s="5">
        <f>G227+H227+I227+J227+K227+L227+N227+P227+R227+T227+V227+W227+X227+Y227+Z227+AA227+AB227+AC227+AD227+AE227+AF227+AG227</f>
        <v>10339.869999999999</v>
      </c>
      <c r="G227" s="5">
        <v>0</v>
      </c>
      <c r="H227" s="5">
        <v>0</v>
      </c>
      <c r="I227" s="5">
        <v>0</v>
      </c>
      <c r="J227" s="5">
        <v>0</v>
      </c>
      <c r="K227" s="5">
        <v>0</v>
      </c>
      <c r="L227" s="5">
        <v>0</v>
      </c>
      <c r="M227" s="6">
        <v>0</v>
      </c>
      <c r="N227" s="5">
        <v>0</v>
      </c>
      <c r="O227" s="5">
        <v>534.5</v>
      </c>
      <c r="P227" s="5">
        <v>10187.06</v>
      </c>
      <c r="Q227" s="5">
        <v>0</v>
      </c>
      <c r="R227" s="5">
        <v>0</v>
      </c>
      <c r="S227" s="5">
        <v>0</v>
      </c>
      <c r="T227" s="5">
        <v>0</v>
      </c>
      <c r="U227" s="5">
        <v>0</v>
      </c>
      <c r="V227" s="5">
        <v>0</v>
      </c>
      <c r="W227" s="5">
        <v>0</v>
      </c>
      <c r="X227" s="5">
        <v>0</v>
      </c>
      <c r="Y227" s="5">
        <v>0</v>
      </c>
      <c r="Z227" s="5">
        <v>0</v>
      </c>
      <c r="AA227" s="5">
        <v>0</v>
      </c>
      <c r="AB227" s="5">
        <v>0</v>
      </c>
      <c r="AC227" s="5">
        <v>0</v>
      </c>
      <c r="AD227" s="5">
        <v>0</v>
      </c>
      <c r="AE227" s="5">
        <f>ROUND(P227*1.5%,2)</f>
        <v>152.81</v>
      </c>
      <c r="AF227" s="5">
        <v>0</v>
      </c>
      <c r="AG227" s="5">
        <v>0</v>
      </c>
      <c r="AH227" s="45" t="s">
        <v>51</v>
      </c>
      <c r="AI227" s="7">
        <v>2021</v>
      </c>
      <c r="AJ227" s="7">
        <v>2021</v>
      </c>
      <c r="AK227" s="22"/>
    </row>
    <row r="228" spans="1:37" ht="62.25" x14ac:dyDescent="0.9">
      <c r="A228" s="1">
        <v>1</v>
      </c>
      <c r="B228" s="24">
        <f>SUBTOTAL(103,$A$97:A228)</f>
        <v>112</v>
      </c>
      <c r="C228" s="71" t="s">
        <v>336</v>
      </c>
      <c r="D228" s="48" t="s">
        <v>400</v>
      </c>
      <c r="E228" s="27">
        <v>0.85540000000000005</v>
      </c>
      <c r="F228" s="5">
        <f>G228+H228+I228+J228+K228+L228+N228+P228+R228+T228+V228+W228+X228+Y228+Z228+AA228+AB228+AC228+AD228+AE228+AF228+AG228</f>
        <v>178357.44</v>
      </c>
      <c r="G228" s="5">
        <v>0</v>
      </c>
      <c r="H228" s="5">
        <v>0</v>
      </c>
      <c r="I228" s="5">
        <v>175721.62</v>
      </c>
      <c r="J228" s="5">
        <v>0</v>
      </c>
      <c r="K228" s="5">
        <v>0</v>
      </c>
      <c r="L228" s="5">
        <v>0</v>
      </c>
      <c r="M228" s="6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  <c r="T228" s="5">
        <v>0</v>
      </c>
      <c r="U228" s="5">
        <v>0</v>
      </c>
      <c r="V228" s="5">
        <v>0</v>
      </c>
      <c r="W228" s="5">
        <v>0</v>
      </c>
      <c r="X228" s="5">
        <v>0</v>
      </c>
      <c r="Y228" s="5">
        <v>0</v>
      </c>
      <c r="Z228" s="5">
        <v>0</v>
      </c>
      <c r="AA228" s="5">
        <v>0</v>
      </c>
      <c r="AB228" s="5">
        <v>0</v>
      </c>
      <c r="AC228" s="5">
        <v>0</v>
      </c>
      <c r="AD228" s="5">
        <v>0</v>
      </c>
      <c r="AE228" s="5">
        <f>ROUND(I228*1.5%,2)</f>
        <v>2635.82</v>
      </c>
      <c r="AF228" s="5">
        <v>0</v>
      </c>
      <c r="AG228" s="5">
        <v>0</v>
      </c>
      <c r="AH228" s="45" t="s">
        <v>51</v>
      </c>
      <c r="AI228" s="7">
        <v>2022</v>
      </c>
      <c r="AJ228" s="7">
        <v>2022</v>
      </c>
      <c r="AK228" s="22"/>
    </row>
    <row r="229" spans="1:37" ht="62.25" x14ac:dyDescent="0.9">
      <c r="A229" s="1">
        <v>1</v>
      </c>
      <c r="B229" s="24">
        <f>SUBTOTAL(103,$A$97:A229)</f>
        <v>113</v>
      </c>
      <c r="C229" s="71" t="s">
        <v>433</v>
      </c>
      <c r="D229" s="48">
        <v>2014</v>
      </c>
      <c r="E229" s="27">
        <v>0.8629</v>
      </c>
      <c r="F229" s="5">
        <f>G229+H229+I229+J229+K229+L229+N229+P229+R229+T229+V229+W229+X229+Y229+Z229+AA229+AB229+AC229+AD229+AE229+AF229+AG229</f>
        <v>13715.57</v>
      </c>
      <c r="G229" s="5">
        <v>0</v>
      </c>
      <c r="H229" s="5">
        <v>0</v>
      </c>
      <c r="I229" s="5">
        <v>0</v>
      </c>
      <c r="J229" s="5">
        <v>0</v>
      </c>
      <c r="K229" s="5">
        <v>0</v>
      </c>
      <c r="L229" s="5">
        <v>0</v>
      </c>
      <c r="M229" s="6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474</v>
      </c>
      <c r="T229" s="5">
        <v>13512.88</v>
      </c>
      <c r="U229" s="5">
        <v>0</v>
      </c>
      <c r="V229" s="5">
        <v>0</v>
      </c>
      <c r="W229" s="5">
        <v>0</v>
      </c>
      <c r="X229" s="5">
        <v>0</v>
      </c>
      <c r="Y229" s="5">
        <v>0</v>
      </c>
      <c r="Z229" s="5">
        <v>0</v>
      </c>
      <c r="AA229" s="5">
        <v>0</v>
      </c>
      <c r="AB229" s="5">
        <v>0</v>
      </c>
      <c r="AC229" s="5">
        <v>0</v>
      </c>
      <c r="AD229" s="5">
        <v>0</v>
      </c>
      <c r="AE229" s="5">
        <f>ROUND(T229*1.5%,2)</f>
        <v>202.69</v>
      </c>
      <c r="AF229" s="5">
        <v>0</v>
      </c>
      <c r="AG229" s="5">
        <v>0</v>
      </c>
      <c r="AH229" s="45" t="s">
        <v>51</v>
      </c>
      <c r="AI229" s="7">
        <v>2022</v>
      </c>
      <c r="AJ229" s="7">
        <v>2022</v>
      </c>
      <c r="AK229" s="22"/>
    </row>
    <row r="230" spans="1:37" ht="62.25" x14ac:dyDescent="0.9">
      <c r="B230" s="72" t="s">
        <v>237</v>
      </c>
      <c r="C230" s="71"/>
      <c r="D230" s="48" t="s">
        <v>131</v>
      </c>
      <c r="E230" s="27">
        <f>E231</f>
        <v>0.99180000000000001</v>
      </c>
      <c r="F230" s="103">
        <f>F231</f>
        <v>222759.59</v>
      </c>
      <c r="G230" s="5">
        <f t="shared" ref="G230:AG230" si="62">G231</f>
        <v>0</v>
      </c>
      <c r="H230" s="5">
        <f t="shared" si="62"/>
        <v>0</v>
      </c>
      <c r="I230" s="5">
        <f t="shared" si="62"/>
        <v>0</v>
      </c>
      <c r="J230" s="5">
        <f t="shared" si="62"/>
        <v>0</v>
      </c>
      <c r="K230" s="5">
        <f t="shared" si="62"/>
        <v>0</v>
      </c>
      <c r="L230" s="5">
        <f t="shared" si="62"/>
        <v>0</v>
      </c>
      <c r="M230" s="6">
        <f t="shared" si="62"/>
        <v>0</v>
      </c>
      <c r="N230" s="5">
        <f t="shared" si="62"/>
        <v>0</v>
      </c>
      <c r="O230" s="5">
        <f t="shared" si="62"/>
        <v>0</v>
      </c>
      <c r="P230" s="5">
        <f t="shared" si="62"/>
        <v>0</v>
      </c>
      <c r="Q230" s="5">
        <f t="shared" si="62"/>
        <v>0</v>
      </c>
      <c r="R230" s="5">
        <f t="shared" si="62"/>
        <v>0</v>
      </c>
      <c r="S230" s="5">
        <f t="shared" si="62"/>
        <v>488.11</v>
      </c>
      <c r="T230" s="5">
        <f t="shared" si="62"/>
        <v>219483.79</v>
      </c>
      <c r="U230" s="5">
        <f t="shared" si="62"/>
        <v>0</v>
      </c>
      <c r="V230" s="5">
        <f t="shared" si="62"/>
        <v>0</v>
      </c>
      <c r="W230" s="5">
        <f t="shared" si="62"/>
        <v>0</v>
      </c>
      <c r="X230" s="5">
        <f t="shared" si="62"/>
        <v>0</v>
      </c>
      <c r="Y230" s="5">
        <f t="shared" si="62"/>
        <v>0</v>
      </c>
      <c r="Z230" s="5">
        <f t="shared" si="62"/>
        <v>0</v>
      </c>
      <c r="AA230" s="5">
        <f t="shared" si="62"/>
        <v>0</v>
      </c>
      <c r="AB230" s="5">
        <f t="shared" si="62"/>
        <v>0</v>
      </c>
      <c r="AC230" s="5">
        <f t="shared" si="62"/>
        <v>0</v>
      </c>
      <c r="AD230" s="5">
        <f t="shared" si="62"/>
        <v>0</v>
      </c>
      <c r="AE230" s="5">
        <f t="shared" si="62"/>
        <v>3275.8</v>
      </c>
      <c r="AF230" s="5">
        <f t="shared" si="62"/>
        <v>0</v>
      </c>
      <c r="AG230" s="5">
        <f t="shared" si="62"/>
        <v>0</v>
      </c>
      <c r="AH230" s="45" t="s">
        <v>131</v>
      </c>
      <c r="AI230" s="45" t="s">
        <v>131</v>
      </c>
      <c r="AJ230" s="45" t="s">
        <v>131</v>
      </c>
      <c r="AK230" s="22"/>
    </row>
    <row r="231" spans="1:37" ht="62.25" x14ac:dyDescent="0.9">
      <c r="A231" s="1">
        <v>1</v>
      </c>
      <c r="B231" s="24">
        <f>SUBTOTAL(103,$A$97:A231)</f>
        <v>114</v>
      </c>
      <c r="C231" s="71" t="s">
        <v>337</v>
      </c>
      <c r="D231" s="48" t="s">
        <v>378</v>
      </c>
      <c r="E231" s="27">
        <v>0.99180000000000001</v>
      </c>
      <c r="F231" s="5">
        <f>G231+H231+I231+J231+K231+L231+N231+P231+R231+T231+V231+W231+X231+Y231+Z231+AA231+AB231+AC231+AD231+AE231+AF231+AG231</f>
        <v>222759.59</v>
      </c>
      <c r="G231" s="5">
        <v>0</v>
      </c>
      <c r="H231" s="5">
        <v>0</v>
      </c>
      <c r="I231" s="5">
        <v>0</v>
      </c>
      <c r="J231" s="5">
        <v>0</v>
      </c>
      <c r="K231" s="5">
        <v>0</v>
      </c>
      <c r="L231" s="5">
        <v>0</v>
      </c>
      <c r="M231" s="6">
        <v>0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488.11</v>
      </c>
      <c r="T231" s="5">
        <v>219483.79</v>
      </c>
      <c r="U231" s="5">
        <v>0</v>
      </c>
      <c r="V231" s="5">
        <v>0</v>
      </c>
      <c r="W231" s="5">
        <v>0</v>
      </c>
      <c r="X231" s="5">
        <v>0</v>
      </c>
      <c r="Y231" s="5">
        <v>0</v>
      </c>
      <c r="Z231" s="5">
        <v>0</v>
      </c>
      <c r="AA231" s="5">
        <v>0</v>
      </c>
      <c r="AB231" s="5">
        <v>0</v>
      </c>
      <c r="AC231" s="5">
        <v>0</v>
      </c>
      <c r="AD231" s="5">
        <v>0</v>
      </c>
      <c r="AE231" s="5">
        <v>3275.8</v>
      </c>
      <c r="AF231" s="5">
        <v>0</v>
      </c>
      <c r="AG231" s="5">
        <v>0</v>
      </c>
      <c r="AH231" s="45" t="s">
        <v>51</v>
      </c>
      <c r="AI231" s="45">
        <v>2020</v>
      </c>
      <c r="AJ231" s="45">
        <v>2020</v>
      </c>
      <c r="AK231" s="22"/>
    </row>
    <row r="232" spans="1:37" ht="62.25" x14ac:dyDescent="0.9">
      <c r="B232" s="72" t="s">
        <v>116</v>
      </c>
      <c r="C232" s="71"/>
      <c r="D232" s="48" t="s">
        <v>131</v>
      </c>
      <c r="E232" s="27">
        <f>E233</f>
        <v>1</v>
      </c>
      <c r="F232" s="103">
        <f>F233</f>
        <v>137654.99000000002</v>
      </c>
      <c r="G232" s="5">
        <f t="shared" ref="G232:AG232" si="63">G233</f>
        <v>0</v>
      </c>
      <c r="H232" s="5">
        <f t="shared" si="63"/>
        <v>0</v>
      </c>
      <c r="I232" s="5">
        <f t="shared" si="63"/>
        <v>0</v>
      </c>
      <c r="J232" s="5">
        <f t="shared" si="63"/>
        <v>0</v>
      </c>
      <c r="K232" s="5">
        <f t="shared" si="63"/>
        <v>0</v>
      </c>
      <c r="L232" s="5">
        <f t="shared" si="63"/>
        <v>0</v>
      </c>
      <c r="M232" s="6">
        <f t="shared" si="63"/>
        <v>0</v>
      </c>
      <c r="N232" s="5">
        <f t="shared" si="63"/>
        <v>0</v>
      </c>
      <c r="O232" s="5">
        <f t="shared" si="63"/>
        <v>0</v>
      </c>
      <c r="P232" s="5">
        <f t="shared" si="63"/>
        <v>0</v>
      </c>
      <c r="Q232" s="5">
        <f t="shared" si="63"/>
        <v>0</v>
      </c>
      <c r="R232" s="5">
        <f t="shared" si="63"/>
        <v>0</v>
      </c>
      <c r="S232" s="5">
        <f t="shared" si="63"/>
        <v>370.88</v>
      </c>
      <c r="T232" s="5">
        <f t="shared" si="63"/>
        <v>135630.70000000001</v>
      </c>
      <c r="U232" s="5">
        <f t="shared" si="63"/>
        <v>0</v>
      </c>
      <c r="V232" s="5">
        <f t="shared" si="63"/>
        <v>0</v>
      </c>
      <c r="W232" s="5">
        <f t="shared" si="63"/>
        <v>0</v>
      </c>
      <c r="X232" s="5">
        <f t="shared" si="63"/>
        <v>0</v>
      </c>
      <c r="Y232" s="5">
        <f t="shared" si="63"/>
        <v>0</v>
      </c>
      <c r="Z232" s="5">
        <f t="shared" si="63"/>
        <v>0</v>
      </c>
      <c r="AA232" s="5">
        <f t="shared" si="63"/>
        <v>0</v>
      </c>
      <c r="AB232" s="5">
        <f t="shared" si="63"/>
        <v>0</v>
      </c>
      <c r="AC232" s="5">
        <f t="shared" si="63"/>
        <v>0</v>
      </c>
      <c r="AD232" s="5">
        <f t="shared" si="63"/>
        <v>0</v>
      </c>
      <c r="AE232" s="5">
        <f t="shared" si="63"/>
        <v>2024.29</v>
      </c>
      <c r="AF232" s="5">
        <f t="shared" si="63"/>
        <v>0</v>
      </c>
      <c r="AG232" s="5">
        <f t="shared" si="63"/>
        <v>0</v>
      </c>
      <c r="AH232" s="45" t="s">
        <v>131</v>
      </c>
      <c r="AI232" s="45" t="s">
        <v>131</v>
      </c>
      <c r="AJ232" s="45" t="s">
        <v>131</v>
      </c>
      <c r="AK232" s="22"/>
    </row>
    <row r="233" spans="1:37" ht="62.25" x14ac:dyDescent="0.9">
      <c r="A233" s="1">
        <v>1</v>
      </c>
      <c r="B233" s="24">
        <f>SUBTOTAL(103,$A$97:A233)</f>
        <v>115</v>
      </c>
      <c r="C233" s="71" t="s">
        <v>338</v>
      </c>
      <c r="D233" s="48" t="s">
        <v>378</v>
      </c>
      <c r="E233" s="27">
        <v>1</v>
      </c>
      <c r="F233" s="5">
        <f>G233+H233+I233+J233+K233+L233+N233+P233+R233+T233+V233+W233+X233+Y233+Z233+AA233+AB233+AC233+AD233+AE233+AF233+AG233</f>
        <v>137654.99000000002</v>
      </c>
      <c r="G233" s="5">
        <v>0</v>
      </c>
      <c r="H233" s="5">
        <v>0</v>
      </c>
      <c r="I233" s="5">
        <v>0</v>
      </c>
      <c r="J233" s="5">
        <v>0</v>
      </c>
      <c r="K233" s="5">
        <v>0</v>
      </c>
      <c r="L233" s="5">
        <v>0</v>
      </c>
      <c r="M233" s="6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370.88</v>
      </c>
      <c r="T233" s="5">
        <v>135630.70000000001</v>
      </c>
      <c r="U233" s="5">
        <v>0</v>
      </c>
      <c r="V233" s="5">
        <v>0</v>
      </c>
      <c r="W233" s="5">
        <v>0</v>
      </c>
      <c r="X233" s="5">
        <v>0</v>
      </c>
      <c r="Y233" s="5">
        <v>0</v>
      </c>
      <c r="Z233" s="5">
        <v>0</v>
      </c>
      <c r="AA233" s="5">
        <v>0</v>
      </c>
      <c r="AB233" s="5">
        <v>0</v>
      </c>
      <c r="AC233" s="5">
        <v>0</v>
      </c>
      <c r="AD233" s="5">
        <v>0</v>
      </c>
      <c r="AE233" s="5">
        <v>2024.29</v>
      </c>
      <c r="AF233" s="5">
        <v>0</v>
      </c>
      <c r="AG233" s="5">
        <v>0</v>
      </c>
      <c r="AH233" s="45" t="s">
        <v>51</v>
      </c>
      <c r="AI233" s="45">
        <v>2020</v>
      </c>
      <c r="AJ233" s="45">
        <v>2020</v>
      </c>
      <c r="AK233" s="22"/>
    </row>
    <row r="234" spans="1:37" ht="62.25" x14ac:dyDescent="0.9">
      <c r="B234" s="72" t="s">
        <v>109</v>
      </c>
      <c r="C234" s="71"/>
      <c r="D234" s="48" t="s">
        <v>131</v>
      </c>
      <c r="E234" s="27">
        <f>E235</f>
        <v>0.98829999999999996</v>
      </c>
      <c r="F234" s="103">
        <f>F235</f>
        <v>1522500</v>
      </c>
      <c r="G234" s="5">
        <f t="shared" ref="G234:AG234" si="64">G235</f>
        <v>0</v>
      </c>
      <c r="H234" s="5">
        <f t="shared" si="64"/>
        <v>0</v>
      </c>
      <c r="I234" s="5">
        <f t="shared" si="64"/>
        <v>0</v>
      </c>
      <c r="J234" s="5">
        <f t="shared" si="64"/>
        <v>0</v>
      </c>
      <c r="K234" s="5">
        <f t="shared" si="64"/>
        <v>0</v>
      </c>
      <c r="L234" s="5">
        <f t="shared" si="64"/>
        <v>0</v>
      </c>
      <c r="M234" s="6">
        <f t="shared" si="64"/>
        <v>0</v>
      </c>
      <c r="N234" s="5">
        <f t="shared" si="64"/>
        <v>0</v>
      </c>
      <c r="O234" s="5">
        <f t="shared" si="64"/>
        <v>860.2</v>
      </c>
      <c r="P234" s="5">
        <f t="shared" si="64"/>
        <v>1500000</v>
      </c>
      <c r="Q234" s="5">
        <f t="shared" si="64"/>
        <v>0</v>
      </c>
      <c r="R234" s="5">
        <f t="shared" si="64"/>
        <v>0</v>
      </c>
      <c r="S234" s="5">
        <f t="shared" si="64"/>
        <v>0</v>
      </c>
      <c r="T234" s="5">
        <f t="shared" si="64"/>
        <v>0</v>
      </c>
      <c r="U234" s="5">
        <f t="shared" si="64"/>
        <v>0</v>
      </c>
      <c r="V234" s="5">
        <f t="shared" si="64"/>
        <v>0</v>
      </c>
      <c r="W234" s="5">
        <f t="shared" si="64"/>
        <v>0</v>
      </c>
      <c r="X234" s="5">
        <f t="shared" si="64"/>
        <v>0</v>
      </c>
      <c r="Y234" s="5">
        <f t="shared" si="64"/>
        <v>0</v>
      </c>
      <c r="Z234" s="5">
        <f t="shared" si="64"/>
        <v>0</v>
      </c>
      <c r="AA234" s="5">
        <f t="shared" si="64"/>
        <v>0</v>
      </c>
      <c r="AB234" s="5">
        <f t="shared" si="64"/>
        <v>0</v>
      </c>
      <c r="AC234" s="5">
        <f t="shared" si="64"/>
        <v>0</v>
      </c>
      <c r="AD234" s="5">
        <f t="shared" si="64"/>
        <v>0</v>
      </c>
      <c r="AE234" s="5">
        <f t="shared" si="64"/>
        <v>22500</v>
      </c>
      <c r="AF234" s="5">
        <f t="shared" si="64"/>
        <v>0</v>
      </c>
      <c r="AG234" s="5">
        <f t="shared" si="64"/>
        <v>0</v>
      </c>
      <c r="AH234" s="45" t="s">
        <v>131</v>
      </c>
      <c r="AI234" s="45" t="s">
        <v>131</v>
      </c>
      <c r="AJ234" s="45" t="s">
        <v>131</v>
      </c>
      <c r="AK234" s="22"/>
    </row>
    <row r="235" spans="1:37" ht="62.25" x14ac:dyDescent="0.9">
      <c r="A235" s="1">
        <v>1</v>
      </c>
      <c r="B235" s="24">
        <f>SUBTOTAL(103,$A$97:A235)</f>
        <v>116</v>
      </c>
      <c r="C235" s="71" t="s">
        <v>339</v>
      </c>
      <c r="D235" s="28" t="s">
        <v>401</v>
      </c>
      <c r="E235" s="27">
        <v>0.98829999999999996</v>
      </c>
      <c r="F235" s="5">
        <f>G235+H235+I235+J235+K235+L235+N235+P235+R235+T235+V235+W235+X235+Y235+Z235+AA235+AB235+AC235+AD235+AE235+AF235+AG235</f>
        <v>1522500</v>
      </c>
      <c r="G235" s="5">
        <v>0</v>
      </c>
      <c r="H235" s="5">
        <v>0</v>
      </c>
      <c r="I235" s="5">
        <v>0</v>
      </c>
      <c r="J235" s="5">
        <v>0</v>
      </c>
      <c r="K235" s="5">
        <v>0</v>
      </c>
      <c r="L235" s="5">
        <v>0</v>
      </c>
      <c r="M235" s="6">
        <v>0</v>
      </c>
      <c r="N235" s="5">
        <v>0</v>
      </c>
      <c r="O235" s="5">
        <v>860.2</v>
      </c>
      <c r="P235" s="5">
        <v>1500000</v>
      </c>
      <c r="Q235" s="5">
        <v>0</v>
      </c>
      <c r="R235" s="5">
        <v>0</v>
      </c>
      <c r="S235" s="5">
        <v>0</v>
      </c>
      <c r="T235" s="5">
        <v>0</v>
      </c>
      <c r="U235" s="5">
        <v>0</v>
      </c>
      <c r="V235" s="5">
        <v>0</v>
      </c>
      <c r="W235" s="5">
        <v>0</v>
      </c>
      <c r="X235" s="5">
        <v>0</v>
      </c>
      <c r="Y235" s="5">
        <v>0</v>
      </c>
      <c r="Z235" s="5">
        <v>0</v>
      </c>
      <c r="AA235" s="5">
        <v>0</v>
      </c>
      <c r="AB235" s="5">
        <v>0</v>
      </c>
      <c r="AC235" s="5">
        <v>0</v>
      </c>
      <c r="AD235" s="5">
        <v>0</v>
      </c>
      <c r="AE235" s="5">
        <f>ROUND(P235*1.5%,2)</f>
        <v>22500</v>
      </c>
      <c r="AF235" s="5">
        <v>0</v>
      </c>
      <c r="AG235" s="5">
        <v>0</v>
      </c>
      <c r="AH235" s="45" t="s">
        <v>51</v>
      </c>
      <c r="AI235" s="7">
        <v>2022</v>
      </c>
      <c r="AJ235" s="7">
        <v>2022</v>
      </c>
      <c r="AK235" s="22"/>
    </row>
    <row r="236" spans="1:37" ht="62.25" x14ac:dyDescent="0.9">
      <c r="B236" s="72" t="s">
        <v>113</v>
      </c>
      <c r="C236" s="71"/>
      <c r="D236" s="48" t="s">
        <v>131</v>
      </c>
      <c r="E236" s="27">
        <f>E237</f>
        <v>0.72670000000000001</v>
      </c>
      <c r="F236" s="103">
        <f>F237</f>
        <v>58502.98</v>
      </c>
      <c r="G236" s="5">
        <f t="shared" ref="G236:AG236" si="65">G237</f>
        <v>0</v>
      </c>
      <c r="H236" s="5">
        <f t="shared" si="65"/>
        <v>0</v>
      </c>
      <c r="I236" s="5">
        <f t="shared" si="65"/>
        <v>0</v>
      </c>
      <c r="J236" s="5">
        <f t="shared" si="65"/>
        <v>0</v>
      </c>
      <c r="K236" s="5">
        <f t="shared" si="65"/>
        <v>0</v>
      </c>
      <c r="L236" s="5">
        <f t="shared" si="65"/>
        <v>0</v>
      </c>
      <c r="M236" s="6">
        <f t="shared" si="65"/>
        <v>0</v>
      </c>
      <c r="N236" s="5">
        <f t="shared" si="65"/>
        <v>0</v>
      </c>
      <c r="O236" s="5">
        <f t="shared" si="65"/>
        <v>651</v>
      </c>
      <c r="P236" s="5">
        <f t="shared" si="65"/>
        <v>57638.400000000001</v>
      </c>
      <c r="Q236" s="5">
        <f t="shared" si="65"/>
        <v>0</v>
      </c>
      <c r="R236" s="5">
        <f t="shared" si="65"/>
        <v>0</v>
      </c>
      <c r="S236" s="5">
        <f t="shared" si="65"/>
        <v>0</v>
      </c>
      <c r="T236" s="5">
        <f t="shared" si="65"/>
        <v>0</v>
      </c>
      <c r="U236" s="5">
        <f t="shared" si="65"/>
        <v>0</v>
      </c>
      <c r="V236" s="5">
        <f t="shared" si="65"/>
        <v>0</v>
      </c>
      <c r="W236" s="5">
        <f t="shared" si="65"/>
        <v>0</v>
      </c>
      <c r="X236" s="5">
        <f t="shared" si="65"/>
        <v>0</v>
      </c>
      <c r="Y236" s="5">
        <f t="shared" si="65"/>
        <v>0</v>
      </c>
      <c r="Z236" s="5">
        <f t="shared" si="65"/>
        <v>0</v>
      </c>
      <c r="AA236" s="5">
        <f t="shared" si="65"/>
        <v>0</v>
      </c>
      <c r="AB236" s="5">
        <f t="shared" si="65"/>
        <v>0</v>
      </c>
      <c r="AC236" s="5">
        <f t="shared" si="65"/>
        <v>0</v>
      </c>
      <c r="AD236" s="5">
        <f t="shared" si="65"/>
        <v>0</v>
      </c>
      <c r="AE236" s="5">
        <f t="shared" si="65"/>
        <v>864.58</v>
      </c>
      <c r="AF236" s="5">
        <f t="shared" si="65"/>
        <v>0</v>
      </c>
      <c r="AG236" s="5">
        <f t="shared" si="65"/>
        <v>0</v>
      </c>
      <c r="AH236" s="45" t="s">
        <v>131</v>
      </c>
      <c r="AI236" s="45" t="s">
        <v>131</v>
      </c>
      <c r="AJ236" s="45" t="s">
        <v>131</v>
      </c>
      <c r="AK236" s="22"/>
    </row>
    <row r="237" spans="1:37" ht="62.25" x14ac:dyDescent="0.9">
      <c r="A237" s="1">
        <v>1</v>
      </c>
      <c r="B237" s="24">
        <f>SUBTOTAL(103,$A$97:A237)</f>
        <v>117</v>
      </c>
      <c r="C237" s="71" t="s">
        <v>340</v>
      </c>
      <c r="D237" s="28" t="s">
        <v>378</v>
      </c>
      <c r="E237" s="27">
        <v>0.72670000000000001</v>
      </c>
      <c r="F237" s="5">
        <f>G237+H237+I237+J237+K237+L237+N237+P237+R237+T237+V237+W237+X237+Y237+Z237+AA237+AB237+AC237+AD237+AE237+AF237+AG237</f>
        <v>58502.98</v>
      </c>
      <c r="G237" s="5">
        <v>0</v>
      </c>
      <c r="H237" s="5">
        <v>0</v>
      </c>
      <c r="I237" s="5">
        <v>0</v>
      </c>
      <c r="J237" s="5">
        <v>0</v>
      </c>
      <c r="K237" s="5">
        <v>0</v>
      </c>
      <c r="L237" s="5">
        <v>0</v>
      </c>
      <c r="M237" s="6">
        <v>0</v>
      </c>
      <c r="N237" s="5">
        <v>0</v>
      </c>
      <c r="O237" s="5">
        <v>651</v>
      </c>
      <c r="P237" s="5">
        <v>57638.400000000001</v>
      </c>
      <c r="Q237" s="5">
        <v>0</v>
      </c>
      <c r="R237" s="5">
        <v>0</v>
      </c>
      <c r="S237" s="5">
        <v>0</v>
      </c>
      <c r="T237" s="5">
        <v>0</v>
      </c>
      <c r="U237" s="5">
        <v>0</v>
      </c>
      <c r="V237" s="5">
        <v>0</v>
      </c>
      <c r="W237" s="5">
        <v>0</v>
      </c>
      <c r="X237" s="5">
        <v>0</v>
      </c>
      <c r="Y237" s="5">
        <v>0</v>
      </c>
      <c r="Z237" s="5">
        <v>0</v>
      </c>
      <c r="AA237" s="5">
        <v>0</v>
      </c>
      <c r="AB237" s="5">
        <v>0</v>
      </c>
      <c r="AC237" s="5">
        <v>0</v>
      </c>
      <c r="AD237" s="5">
        <v>0</v>
      </c>
      <c r="AE237" s="5">
        <f>ROUND(P237*1.5%,2)</f>
        <v>864.58</v>
      </c>
      <c r="AF237" s="5">
        <v>0</v>
      </c>
      <c r="AG237" s="5">
        <v>0</v>
      </c>
      <c r="AH237" s="45" t="s">
        <v>51</v>
      </c>
      <c r="AI237" s="7">
        <v>2022</v>
      </c>
      <c r="AJ237" s="7">
        <v>2022</v>
      </c>
      <c r="AK237" s="22"/>
    </row>
    <row r="238" spans="1:37" ht="62.25" x14ac:dyDescent="0.9">
      <c r="B238" s="72" t="s">
        <v>120</v>
      </c>
      <c r="C238" s="71"/>
      <c r="D238" s="48" t="s">
        <v>131</v>
      </c>
      <c r="E238" s="27">
        <f>E239</f>
        <v>0.98380000000000001</v>
      </c>
      <c r="F238" s="103">
        <f>F239</f>
        <v>39037.31</v>
      </c>
      <c r="G238" s="5">
        <f t="shared" ref="G238:AG238" si="66">G239</f>
        <v>0</v>
      </c>
      <c r="H238" s="5">
        <f t="shared" si="66"/>
        <v>0</v>
      </c>
      <c r="I238" s="5">
        <f t="shared" si="66"/>
        <v>0</v>
      </c>
      <c r="J238" s="5">
        <f t="shared" si="66"/>
        <v>0</v>
      </c>
      <c r="K238" s="5">
        <f t="shared" si="66"/>
        <v>0</v>
      </c>
      <c r="L238" s="5">
        <f t="shared" si="66"/>
        <v>0</v>
      </c>
      <c r="M238" s="6">
        <f t="shared" si="66"/>
        <v>0</v>
      </c>
      <c r="N238" s="5">
        <f t="shared" si="66"/>
        <v>0</v>
      </c>
      <c r="O238" s="5">
        <f t="shared" si="66"/>
        <v>762</v>
      </c>
      <c r="P238" s="5">
        <f t="shared" si="66"/>
        <v>39037.31</v>
      </c>
      <c r="Q238" s="5">
        <f t="shared" si="66"/>
        <v>0</v>
      </c>
      <c r="R238" s="5">
        <f t="shared" si="66"/>
        <v>0</v>
      </c>
      <c r="S238" s="5">
        <f t="shared" si="66"/>
        <v>0</v>
      </c>
      <c r="T238" s="5">
        <f t="shared" si="66"/>
        <v>0</v>
      </c>
      <c r="U238" s="5">
        <f t="shared" si="66"/>
        <v>0</v>
      </c>
      <c r="V238" s="5">
        <f t="shared" si="66"/>
        <v>0</v>
      </c>
      <c r="W238" s="5">
        <f t="shared" si="66"/>
        <v>0</v>
      </c>
      <c r="X238" s="5">
        <f t="shared" si="66"/>
        <v>0</v>
      </c>
      <c r="Y238" s="5">
        <f t="shared" si="66"/>
        <v>0</v>
      </c>
      <c r="Z238" s="5">
        <f t="shared" si="66"/>
        <v>0</v>
      </c>
      <c r="AA238" s="5">
        <f t="shared" si="66"/>
        <v>0</v>
      </c>
      <c r="AB238" s="5">
        <f t="shared" si="66"/>
        <v>0</v>
      </c>
      <c r="AC238" s="5">
        <f t="shared" si="66"/>
        <v>0</v>
      </c>
      <c r="AD238" s="5">
        <f t="shared" si="66"/>
        <v>0</v>
      </c>
      <c r="AE238" s="5">
        <f t="shared" si="66"/>
        <v>0</v>
      </c>
      <c r="AF238" s="5">
        <f t="shared" si="66"/>
        <v>0</v>
      </c>
      <c r="AG238" s="5">
        <f t="shared" si="66"/>
        <v>0</v>
      </c>
      <c r="AH238" s="45" t="s">
        <v>131</v>
      </c>
      <c r="AI238" s="45" t="s">
        <v>131</v>
      </c>
      <c r="AJ238" s="45" t="s">
        <v>131</v>
      </c>
      <c r="AK238" s="22"/>
    </row>
    <row r="239" spans="1:37" ht="62.25" x14ac:dyDescent="0.9">
      <c r="A239" s="1">
        <v>1</v>
      </c>
      <c r="B239" s="24">
        <f>SUBTOTAL(103,$A$97:A239)</f>
        <v>118</v>
      </c>
      <c r="C239" s="71" t="s">
        <v>341</v>
      </c>
      <c r="D239" s="28" t="s">
        <v>401</v>
      </c>
      <c r="E239" s="27">
        <v>0.98380000000000001</v>
      </c>
      <c r="F239" s="5">
        <f>G239+H239+I239+J239+K239+L239+N239+P239+R239+T239+V239+W239+X239+Y239+Z239+AA239+AB239+AC239+AD239+AE239+AF239+AG239</f>
        <v>39037.31</v>
      </c>
      <c r="G239" s="5">
        <v>0</v>
      </c>
      <c r="H239" s="5">
        <v>0</v>
      </c>
      <c r="I239" s="5">
        <v>0</v>
      </c>
      <c r="J239" s="5">
        <v>0</v>
      </c>
      <c r="K239" s="5">
        <v>0</v>
      </c>
      <c r="L239" s="5">
        <v>0</v>
      </c>
      <c r="M239" s="6">
        <v>0</v>
      </c>
      <c r="N239" s="5">
        <v>0</v>
      </c>
      <c r="O239" s="5">
        <v>762</v>
      </c>
      <c r="P239" s="5">
        <v>39037.31</v>
      </c>
      <c r="Q239" s="5">
        <v>0</v>
      </c>
      <c r="R239" s="5">
        <v>0</v>
      </c>
      <c r="S239" s="5">
        <v>0</v>
      </c>
      <c r="T239" s="5">
        <v>0</v>
      </c>
      <c r="U239" s="5">
        <v>0</v>
      </c>
      <c r="V239" s="5">
        <v>0</v>
      </c>
      <c r="W239" s="5">
        <v>0</v>
      </c>
      <c r="X239" s="5">
        <v>0</v>
      </c>
      <c r="Y239" s="5">
        <v>0</v>
      </c>
      <c r="Z239" s="5">
        <v>0</v>
      </c>
      <c r="AA239" s="5">
        <v>0</v>
      </c>
      <c r="AB239" s="5">
        <v>0</v>
      </c>
      <c r="AC239" s="5">
        <v>0</v>
      </c>
      <c r="AD239" s="5">
        <v>0</v>
      </c>
      <c r="AE239" s="5">
        <v>0</v>
      </c>
      <c r="AF239" s="5">
        <v>0</v>
      </c>
      <c r="AG239" s="5">
        <v>0</v>
      </c>
      <c r="AH239" s="45" t="s">
        <v>51</v>
      </c>
      <c r="AI239" s="45">
        <v>2020</v>
      </c>
      <c r="AJ239" s="45" t="s">
        <v>51</v>
      </c>
      <c r="AK239" s="22"/>
    </row>
    <row r="240" spans="1:37" ht="62.25" x14ac:dyDescent="0.9">
      <c r="B240" s="72" t="s">
        <v>108</v>
      </c>
      <c r="C240" s="71"/>
      <c r="D240" s="48" t="s">
        <v>131</v>
      </c>
      <c r="E240" s="27">
        <f>E241</f>
        <v>0.98480000000000001</v>
      </c>
      <c r="F240" s="103">
        <f>F241</f>
        <v>1045972.2</v>
      </c>
      <c r="G240" s="5">
        <f t="shared" ref="G240:AG240" si="67">G241</f>
        <v>0</v>
      </c>
      <c r="H240" s="5">
        <f t="shared" si="67"/>
        <v>0</v>
      </c>
      <c r="I240" s="5">
        <f t="shared" si="67"/>
        <v>0</v>
      </c>
      <c r="J240" s="5">
        <f t="shared" si="67"/>
        <v>0</v>
      </c>
      <c r="K240" s="5">
        <f t="shared" si="67"/>
        <v>0</v>
      </c>
      <c r="L240" s="5">
        <f t="shared" si="67"/>
        <v>0</v>
      </c>
      <c r="M240" s="6">
        <f t="shared" si="67"/>
        <v>0</v>
      </c>
      <c r="N240" s="5">
        <f t="shared" si="67"/>
        <v>0</v>
      </c>
      <c r="O240" s="5">
        <f t="shared" si="67"/>
        <v>1187</v>
      </c>
      <c r="P240" s="5">
        <f t="shared" si="67"/>
        <v>1030514.48</v>
      </c>
      <c r="Q240" s="5">
        <f t="shared" si="67"/>
        <v>0</v>
      </c>
      <c r="R240" s="5">
        <f t="shared" si="67"/>
        <v>0</v>
      </c>
      <c r="S240" s="5">
        <f t="shared" si="67"/>
        <v>0</v>
      </c>
      <c r="T240" s="5">
        <f t="shared" si="67"/>
        <v>0</v>
      </c>
      <c r="U240" s="5">
        <f t="shared" si="67"/>
        <v>0</v>
      </c>
      <c r="V240" s="5">
        <f t="shared" si="67"/>
        <v>0</v>
      </c>
      <c r="W240" s="5">
        <f t="shared" si="67"/>
        <v>0</v>
      </c>
      <c r="X240" s="5">
        <f t="shared" si="67"/>
        <v>0</v>
      </c>
      <c r="Y240" s="5">
        <f t="shared" si="67"/>
        <v>0</v>
      </c>
      <c r="Z240" s="5">
        <f t="shared" si="67"/>
        <v>0</v>
      </c>
      <c r="AA240" s="5">
        <f t="shared" si="67"/>
        <v>0</v>
      </c>
      <c r="AB240" s="5">
        <f t="shared" si="67"/>
        <v>0</v>
      </c>
      <c r="AC240" s="5">
        <f t="shared" si="67"/>
        <v>0</v>
      </c>
      <c r="AD240" s="5">
        <f t="shared" si="67"/>
        <v>0</v>
      </c>
      <c r="AE240" s="5">
        <f t="shared" si="67"/>
        <v>15457.72</v>
      </c>
      <c r="AF240" s="5">
        <f t="shared" si="67"/>
        <v>0</v>
      </c>
      <c r="AG240" s="5">
        <f t="shared" si="67"/>
        <v>0</v>
      </c>
      <c r="AH240" s="45" t="s">
        <v>131</v>
      </c>
      <c r="AI240" s="45" t="s">
        <v>131</v>
      </c>
      <c r="AJ240" s="45" t="s">
        <v>131</v>
      </c>
      <c r="AK240" s="22"/>
    </row>
    <row r="241" spans="1:37" ht="62.25" x14ac:dyDescent="0.9">
      <c r="A241" s="1">
        <v>1</v>
      </c>
      <c r="B241" s="24">
        <f>SUBTOTAL(103,$A$97:A241)</f>
        <v>119</v>
      </c>
      <c r="C241" s="71" t="s">
        <v>431</v>
      </c>
      <c r="D241" s="28">
        <v>2014</v>
      </c>
      <c r="E241" s="27">
        <v>0.98480000000000001</v>
      </c>
      <c r="F241" s="5">
        <f>G241+H241+I241+J241+K241+L241+N241+P241+R241+T241+V241+W241+X241+Y241+Z241+AA241+AB241+AC241+AD241+AE241+AF241+AG241</f>
        <v>1045972.2</v>
      </c>
      <c r="G241" s="5">
        <v>0</v>
      </c>
      <c r="H241" s="5">
        <v>0</v>
      </c>
      <c r="I241" s="5">
        <v>0</v>
      </c>
      <c r="J241" s="5">
        <v>0</v>
      </c>
      <c r="K241" s="5">
        <v>0</v>
      </c>
      <c r="L241" s="5">
        <v>0</v>
      </c>
      <c r="M241" s="6">
        <v>0</v>
      </c>
      <c r="N241" s="5">
        <v>0</v>
      </c>
      <c r="O241" s="5">
        <v>1187</v>
      </c>
      <c r="P241" s="5">
        <v>1030514.48</v>
      </c>
      <c r="Q241" s="5">
        <v>0</v>
      </c>
      <c r="R241" s="5">
        <v>0</v>
      </c>
      <c r="S241" s="5">
        <v>0</v>
      </c>
      <c r="T241" s="5">
        <v>0</v>
      </c>
      <c r="U241" s="5">
        <v>0</v>
      </c>
      <c r="V241" s="5">
        <v>0</v>
      </c>
      <c r="W241" s="5">
        <v>0</v>
      </c>
      <c r="X241" s="5">
        <v>0</v>
      </c>
      <c r="Y241" s="5">
        <v>0</v>
      </c>
      <c r="Z241" s="5">
        <v>0</v>
      </c>
      <c r="AA241" s="5">
        <v>0</v>
      </c>
      <c r="AB241" s="5">
        <v>0</v>
      </c>
      <c r="AC241" s="5">
        <v>0</v>
      </c>
      <c r="AD241" s="5">
        <v>0</v>
      </c>
      <c r="AE241" s="5">
        <f>ROUND(P241*1.5%,2)</f>
        <v>15457.72</v>
      </c>
      <c r="AF241" s="5">
        <v>0</v>
      </c>
      <c r="AG241" s="5">
        <v>0</v>
      </c>
      <c r="AH241" s="45" t="s">
        <v>51</v>
      </c>
      <c r="AI241" s="7">
        <v>2022</v>
      </c>
      <c r="AJ241" s="7">
        <v>2022</v>
      </c>
      <c r="AK241" s="22"/>
    </row>
    <row r="242" spans="1:37" ht="62.25" x14ac:dyDescent="0.9">
      <c r="B242" s="72" t="s">
        <v>111</v>
      </c>
      <c r="C242" s="71"/>
      <c r="D242" s="48" t="s">
        <v>131</v>
      </c>
      <c r="E242" s="27">
        <f>AVERAGE(E243:E244)</f>
        <v>0.83830000000000005</v>
      </c>
      <c r="F242" s="103">
        <f>F243+F244</f>
        <v>98453.75</v>
      </c>
      <c r="G242" s="5">
        <f t="shared" ref="G242:AG242" si="68">G243+G244</f>
        <v>0</v>
      </c>
      <c r="H242" s="5">
        <f t="shared" si="68"/>
        <v>0</v>
      </c>
      <c r="I242" s="5">
        <f t="shared" si="68"/>
        <v>0</v>
      </c>
      <c r="J242" s="5">
        <f t="shared" si="68"/>
        <v>0</v>
      </c>
      <c r="K242" s="5">
        <f t="shared" si="68"/>
        <v>0</v>
      </c>
      <c r="L242" s="5">
        <f t="shared" si="68"/>
        <v>0</v>
      </c>
      <c r="M242" s="6">
        <f t="shared" si="68"/>
        <v>0</v>
      </c>
      <c r="N242" s="5">
        <f t="shared" si="68"/>
        <v>0</v>
      </c>
      <c r="O242" s="5">
        <f t="shared" si="68"/>
        <v>949</v>
      </c>
      <c r="P242" s="5">
        <f t="shared" si="68"/>
        <v>97866.559999999998</v>
      </c>
      <c r="Q242" s="5">
        <f t="shared" si="68"/>
        <v>0</v>
      </c>
      <c r="R242" s="5">
        <f t="shared" si="68"/>
        <v>0</v>
      </c>
      <c r="S242" s="5">
        <f t="shared" si="68"/>
        <v>0</v>
      </c>
      <c r="T242" s="5">
        <f t="shared" si="68"/>
        <v>0</v>
      </c>
      <c r="U242" s="5">
        <f t="shared" si="68"/>
        <v>0</v>
      </c>
      <c r="V242" s="5">
        <f t="shared" si="68"/>
        <v>0</v>
      </c>
      <c r="W242" s="5">
        <f t="shared" si="68"/>
        <v>0</v>
      </c>
      <c r="X242" s="5">
        <f t="shared" si="68"/>
        <v>0</v>
      </c>
      <c r="Y242" s="5">
        <f t="shared" si="68"/>
        <v>0</v>
      </c>
      <c r="Z242" s="5">
        <f t="shared" si="68"/>
        <v>0</v>
      </c>
      <c r="AA242" s="5">
        <f t="shared" si="68"/>
        <v>0</v>
      </c>
      <c r="AB242" s="5">
        <f t="shared" si="68"/>
        <v>0</v>
      </c>
      <c r="AC242" s="5">
        <f t="shared" si="68"/>
        <v>0</v>
      </c>
      <c r="AD242" s="5">
        <f t="shared" si="68"/>
        <v>0</v>
      </c>
      <c r="AE242" s="5">
        <f t="shared" si="68"/>
        <v>587.18999999999994</v>
      </c>
      <c r="AF242" s="5">
        <f t="shared" si="68"/>
        <v>0</v>
      </c>
      <c r="AG242" s="5">
        <f t="shared" si="68"/>
        <v>0</v>
      </c>
      <c r="AH242" s="45" t="s">
        <v>131</v>
      </c>
      <c r="AI242" s="45" t="s">
        <v>131</v>
      </c>
      <c r="AJ242" s="45" t="s">
        <v>131</v>
      </c>
      <c r="AK242" s="22"/>
    </row>
    <row r="243" spans="1:37" ht="62.25" x14ac:dyDescent="0.9">
      <c r="A243" s="1">
        <v>1</v>
      </c>
      <c r="B243" s="24">
        <f>SUBTOTAL(103,$A$97:A243)</f>
        <v>120</v>
      </c>
      <c r="C243" s="71" t="s">
        <v>349</v>
      </c>
      <c r="D243" s="28" t="s">
        <v>400</v>
      </c>
      <c r="E243" s="27">
        <v>0.75480000000000003</v>
      </c>
      <c r="F243" s="5">
        <f>G243+H243+I243+J243+K243+L243+N243+P243+R243+T243+V243+W243+X243+Y243+Z243+AA243+AB243+AC243+AD243+AE243+AF243+AG243</f>
        <v>78556.570000000007</v>
      </c>
      <c r="G243" s="5">
        <v>0</v>
      </c>
      <c r="H243" s="5">
        <v>0</v>
      </c>
      <c r="I243" s="5">
        <v>0</v>
      </c>
      <c r="J243" s="5">
        <v>0</v>
      </c>
      <c r="K243" s="5">
        <v>0</v>
      </c>
      <c r="L243" s="5">
        <v>0</v>
      </c>
      <c r="M243" s="6">
        <v>0</v>
      </c>
      <c r="N243" s="5">
        <v>0</v>
      </c>
      <c r="O243" s="5">
        <v>577</v>
      </c>
      <c r="P243" s="5">
        <v>78088.05</v>
      </c>
      <c r="Q243" s="5">
        <v>0</v>
      </c>
      <c r="R243" s="5">
        <v>0</v>
      </c>
      <c r="S243" s="5">
        <v>0</v>
      </c>
      <c r="T243" s="5">
        <v>0</v>
      </c>
      <c r="U243" s="5">
        <v>0</v>
      </c>
      <c r="V243" s="5">
        <v>0</v>
      </c>
      <c r="W243" s="5">
        <v>0</v>
      </c>
      <c r="X243" s="5">
        <v>0</v>
      </c>
      <c r="Y243" s="5">
        <v>0</v>
      </c>
      <c r="Z243" s="5">
        <v>0</v>
      </c>
      <c r="AA243" s="5">
        <v>0</v>
      </c>
      <c r="AB243" s="5">
        <v>0</v>
      </c>
      <c r="AC243" s="5">
        <v>0</v>
      </c>
      <c r="AD243" s="5">
        <v>0</v>
      </c>
      <c r="AE243" s="5">
        <v>468.52</v>
      </c>
      <c r="AF243" s="5">
        <v>0</v>
      </c>
      <c r="AG243" s="5">
        <v>0</v>
      </c>
      <c r="AH243" s="45" t="s">
        <v>51</v>
      </c>
      <c r="AI243" s="45">
        <v>2020</v>
      </c>
      <c r="AJ243" s="45">
        <v>2020</v>
      </c>
      <c r="AK243" s="22"/>
    </row>
    <row r="244" spans="1:37" ht="62.25" x14ac:dyDescent="0.9">
      <c r="A244" s="1">
        <v>1</v>
      </c>
      <c r="B244" s="24">
        <f>SUBTOTAL(103,$A$97:A244)</f>
        <v>121</v>
      </c>
      <c r="C244" s="71" t="s">
        <v>350</v>
      </c>
      <c r="D244" s="28" t="s">
        <v>401</v>
      </c>
      <c r="E244" s="27">
        <v>0.92179999999999995</v>
      </c>
      <c r="F244" s="5">
        <f>G244+H244+I244+J244+K244+L244+N244+P244+R244+T244+V244+W244+X244+Y244+Z244+AA244+AB244+AC244+AD244+AE244+AF244+AG244</f>
        <v>19897.179999999997</v>
      </c>
      <c r="G244" s="5">
        <v>0</v>
      </c>
      <c r="H244" s="5">
        <v>0</v>
      </c>
      <c r="I244" s="5">
        <v>0</v>
      </c>
      <c r="J244" s="5">
        <v>0</v>
      </c>
      <c r="K244" s="5">
        <v>0</v>
      </c>
      <c r="L244" s="5">
        <v>0</v>
      </c>
      <c r="M244" s="6">
        <v>0</v>
      </c>
      <c r="N244" s="5">
        <v>0</v>
      </c>
      <c r="O244" s="5">
        <v>372</v>
      </c>
      <c r="P244" s="5">
        <v>19778.509999999998</v>
      </c>
      <c r="Q244" s="5">
        <v>0</v>
      </c>
      <c r="R244" s="5">
        <v>0</v>
      </c>
      <c r="S244" s="5">
        <v>0</v>
      </c>
      <c r="T244" s="5">
        <v>0</v>
      </c>
      <c r="U244" s="5">
        <v>0</v>
      </c>
      <c r="V244" s="5">
        <v>0</v>
      </c>
      <c r="W244" s="5">
        <v>0</v>
      </c>
      <c r="X244" s="5">
        <v>0</v>
      </c>
      <c r="Y244" s="5">
        <v>0</v>
      </c>
      <c r="Z244" s="5">
        <v>0</v>
      </c>
      <c r="AA244" s="5">
        <v>0</v>
      </c>
      <c r="AB244" s="5">
        <v>0</v>
      </c>
      <c r="AC244" s="5">
        <v>0</v>
      </c>
      <c r="AD244" s="5">
        <v>0</v>
      </c>
      <c r="AE244" s="5">
        <v>118.67</v>
      </c>
      <c r="AF244" s="5">
        <v>0</v>
      </c>
      <c r="AG244" s="5">
        <v>0</v>
      </c>
      <c r="AH244" s="45" t="s">
        <v>51</v>
      </c>
      <c r="AI244" s="45">
        <v>2020</v>
      </c>
      <c r="AJ244" s="45">
        <v>2020</v>
      </c>
      <c r="AK244" s="22"/>
    </row>
    <row r="245" spans="1:37" ht="62.25" x14ac:dyDescent="0.9">
      <c r="B245" s="72" t="s">
        <v>207</v>
      </c>
      <c r="C245" s="71"/>
      <c r="D245" s="48" t="s">
        <v>131</v>
      </c>
      <c r="E245" s="27">
        <f t="shared" ref="E245:T253" si="69">E246</f>
        <v>0.93410000000000004</v>
      </c>
      <c r="F245" s="103">
        <f t="shared" si="69"/>
        <v>5309.7</v>
      </c>
      <c r="G245" s="5">
        <f t="shared" si="69"/>
        <v>0</v>
      </c>
      <c r="H245" s="5">
        <f t="shared" si="69"/>
        <v>0</v>
      </c>
      <c r="I245" s="5">
        <f t="shared" si="69"/>
        <v>0</v>
      </c>
      <c r="J245" s="5">
        <f t="shared" si="69"/>
        <v>0</v>
      </c>
      <c r="K245" s="5">
        <f t="shared" si="69"/>
        <v>0</v>
      </c>
      <c r="L245" s="5">
        <f t="shared" si="69"/>
        <v>0</v>
      </c>
      <c r="M245" s="6">
        <f t="shared" si="69"/>
        <v>0</v>
      </c>
      <c r="N245" s="5">
        <f t="shared" si="69"/>
        <v>0</v>
      </c>
      <c r="O245" s="5">
        <f t="shared" si="69"/>
        <v>429.6</v>
      </c>
      <c r="P245" s="5">
        <f t="shared" si="69"/>
        <v>5231.2299999999996</v>
      </c>
      <c r="Q245" s="5">
        <f t="shared" si="69"/>
        <v>0</v>
      </c>
      <c r="R245" s="5">
        <f t="shared" si="69"/>
        <v>0</v>
      </c>
      <c r="S245" s="5">
        <f t="shared" si="69"/>
        <v>0</v>
      </c>
      <c r="T245" s="5">
        <f t="shared" si="69"/>
        <v>0</v>
      </c>
      <c r="U245" s="5">
        <f t="shared" ref="U245:AG245" si="70">U246</f>
        <v>0</v>
      </c>
      <c r="V245" s="5">
        <f t="shared" si="70"/>
        <v>0</v>
      </c>
      <c r="W245" s="5">
        <f t="shared" si="70"/>
        <v>0</v>
      </c>
      <c r="X245" s="5">
        <f t="shared" si="70"/>
        <v>0</v>
      </c>
      <c r="Y245" s="5">
        <f t="shared" si="70"/>
        <v>0</v>
      </c>
      <c r="Z245" s="5">
        <f t="shared" si="70"/>
        <v>0</v>
      </c>
      <c r="AA245" s="5">
        <f t="shared" si="70"/>
        <v>0</v>
      </c>
      <c r="AB245" s="5">
        <f t="shared" si="70"/>
        <v>0</v>
      </c>
      <c r="AC245" s="5">
        <f t="shared" si="70"/>
        <v>0</v>
      </c>
      <c r="AD245" s="5">
        <f t="shared" si="70"/>
        <v>0</v>
      </c>
      <c r="AE245" s="5">
        <f t="shared" si="70"/>
        <v>78.47</v>
      </c>
      <c r="AF245" s="5">
        <f t="shared" si="70"/>
        <v>0</v>
      </c>
      <c r="AG245" s="5">
        <f t="shared" si="70"/>
        <v>0</v>
      </c>
      <c r="AH245" s="45" t="s">
        <v>131</v>
      </c>
      <c r="AI245" s="45" t="s">
        <v>131</v>
      </c>
      <c r="AJ245" s="45" t="s">
        <v>131</v>
      </c>
      <c r="AK245" s="22"/>
    </row>
    <row r="246" spans="1:37" ht="62.25" x14ac:dyDescent="0.9">
      <c r="A246" s="1">
        <v>1</v>
      </c>
      <c r="B246" s="24">
        <f>SUBTOTAL(103,$A$97:A246)</f>
        <v>122</v>
      </c>
      <c r="C246" s="71" t="s">
        <v>385</v>
      </c>
      <c r="D246" s="28" t="s">
        <v>400</v>
      </c>
      <c r="E246" s="27">
        <v>0.93410000000000004</v>
      </c>
      <c r="F246" s="5">
        <f>G246+H246+I246+J246+K246+L246+N246+P246+R246+T246+V246+W246+X246+Y246+Z246+AA246+AB246+AC246+AD246+AE246+AF246+AG246</f>
        <v>5309.7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6">
        <v>0</v>
      </c>
      <c r="N246" s="5">
        <v>0</v>
      </c>
      <c r="O246" s="5">
        <v>429.6</v>
      </c>
      <c r="P246" s="5">
        <v>5231.2299999999996</v>
      </c>
      <c r="Q246" s="5">
        <v>0</v>
      </c>
      <c r="R246" s="5">
        <v>0</v>
      </c>
      <c r="S246" s="5">
        <v>0</v>
      </c>
      <c r="T246" s="5">
        <v>0</v>
      </c>
      <c r="U246" s="5">
        <v>0</v>
      </c>
      <c r="V246" s="5">
        <v>0</v>
      </c>
      <c r="W246" s="5">
        <v>0</v>
      </c>
      <c r="X246" s="5">
        <v>0</v>
      </c>
      <c r="Y246" s="5">
        <v>0</v>
      </c>
      <c r="Z246" s="5">
        <v>0</v>
      </c>
      <c r="AA246" s="5">
        <v>0</v>
      </c>
      <c r="AB246" s="5">
        <v>0</v>
      </c>
      <c r="AC246" s="5">
        <v>0</v>
      </c>
      <c r="AD246" s="5">
        <v>0</v>
      </c>
      <c r="AE246" s="5">
        <f>ROUND(P246*1.5%,2)</f>
        <v>78.47</v>
      </c>
      <c r="AF246" s="5">
        <v>0</v>
      </c>
      <c r="AG246" s="5">
        <v>0</v>
      </c>
      <c r="AH246" s="45" t="s">
        <v>51</v>
      </c>
      <c r="AI246" s="45">
        <v>2020</v>
      </c>
      <c r="AJ246" s="45">
        <v>2020</v>
      </c>
      <c r="AK246" s="22"/>
    </row>
    <row r="247" spans="1:37" ht="62.25" x14ac:dyDescent="0.9">
      <c r="B247" s="72" t="s">
        <v>128</v>
      </c>
      <c r="C247" s="71"/>
      <c r="D247" s="48" t="s">
        <v>131</v>
      </c>
      <c r="E247" s="27">
        <v>0.99509999999999998</v>
      </c>
      <c r="F247" s="103">
        <f t="shared" si="69"/>
        <v>185435</v>
      </c>
      <c r="G247" s="5">
        <f t="shared" si="69"/>
        <v>0</v>
      </c>
      <c r="H247" s="5">
        <f t="shared" si="69"/>
        <v>0</v>
      </c>
      <c r="I247" s="5">
        <f t="shared" si="69"/>
        <v>0</v>
      </c>
      <c r="J247" s="5">
        <f t="shared" si="69"/>
        <v>0</v>
      </c>
      <c r="K247" s="5">
        <f t="shared" si="69"/>
        <v>0</v>
      </c>
      <c r="L247" s="5">
        <f t="shared" si="69"/>
        <v>0</v>
      </c>
      <c r="M247" s="6">
        <f t="shared" si="69"/>
        <v>0</v>
      </c>
      <c r="N247" s="5">
        <f t="shared" si="69"/>
        <v>0</v>
      </c>
      <c r="O247" s="5">
        <f t="shared" si="69"/>
        <v>186.15</v>
      </c>
      <c r="P247" s="5">
        <f t="shared" si="69"/>
        <v>185435</v>
      </c>
      <c r="Q247" s="5">
        <f t="shared" si="69"/>
        <v>0</v>
      </c>
      <c r="R247" s="5">
        <f t="shared" si="69"/>
        <v>0</v>
      </c>
      <c r="S247" s="5">
        <f t="shared" si="69"/>
        <v>0</v>
      </c>
      <c r="T247" s="5">
        <f t="shared" si="69"/>
        <v>0</v>
      </c>
      <c r="U247" s="5">
        <f t="shared" ref="U247:AG247" si="71">U248</f>
        <v>0</v>
      </c>
      <c r="V247" s="5">
        <f t="shared" si="71"/>
        <v>0</v>
      </c>
      <c r="W247" s="5">
        <f t="shared" si="71"/>
        <v>0</v>
      </c>
      <c r="X247" s="5">
        <f t="shared" si="71"/>
        <v>0</v>
      </c>
      <c r="Y247" s="5">
        <f t="shared" si="71"/>
        <v>0</v>
      </c>
      <c r="Z247" s="5">
        <f t="shared" si="71"/>
        <v>0</v>
      </c>
      <c r="AA247" s="5">
        <f t="shared" si="71"/>
        <v>0</v>
      </c>
      <c r="AB247" s="5">
        <f t="shared" si="71"/>
        <v>0</v>
      </c>
      <c r="AC247" s="5">
        <f t="shared" si="71"/>
        <v>0</v>
      </c>
      <c r="AD247" s="5">
        <f t="shared" si="71"/>
        <v>0</v>
      </c>
      <c r="AE247" s="5">
        <f t="shared" si="71"/>
        <v>0</v>
      </c>
      <c r="AF247" s="5">
        <f t="shared" si="71"/>
        <v>0</v>
      </c>
      <c r="AG247" s="5">
        <f t="shared" si="71"/>
        <v>0</v>
      </c>
      <c r="AH247" s="45" t="s">
        <v>131</v>
      </c>
      <c r="AI247" s="45" t="s">
        <v>131</v>
      </c>
      <c r="AJ247" s="45" t="s">
        <v>131</v>
      </c>
      <c r="AK247" s="22"/>
    </row>
    <row r="248" spans="1:37" ht="62.25" x14ac:dyDescent="0.9">
      <c r="A248" s="1">
        <v>1</v>
      </c>
      <c r="B248" s="24">
        <f>SUBTOTAL(103,$A$97:A248)</f>
        <v>123</v>
      </c>
      <c r="C248" s="71" t="s">
        <v>393</v>
      </c>
      <c r="D248" s="28" t="s">
        <v>400</v>
      </c>
      <c r="E248" s="27">
        <v>0.99509999999999998</v>
      </c>
      <c r="F248" s="5">
        <f>P248+AE248</f>
        <v>185435</v>
      </c>
      <c r="G248" s="5">
        <v>0</v>
      </c>
      <c r="H248" s="5">
        <v>0</v>
      </c>
      <c r="I248" s="5">
        <v>0</v>
      </c>
      <c r="J248" s="5">
        <v>0</v>
      </c>
      <c r="K248" s="5">
        <v>0</v>
      </c>
      <c r="L248" s="5">
        <v>0</v>
      </c>
      <c r="M248" s="6">
        <v>0</v>
      </c>
      <c r="N248" s="5">
        <v>0</v>
      </c>
      <c r="O248" s="5">
        <v>186.15</v>
      </c>
      <c r="P248" s="5">
        <v>185435</v>
      </c>
      <c r="Q248" s="5">
        <v>0</v>
      </c>
      <c r="R248" s="5">
        <v>0</v>
      </c>
      <c r="S248" s="5">
        <v>0</v>
      </c>
      <c r="T248" s="46">
        <v>0</v>
      </c>
      <c r="U248" s="5">
        <v>0</v>
      </c>
      <c r="V248" s="5">
        <v>0</v>
      </c>
      <c r="W248" s="5">
        <v>0</v>
      </c>
      <c r="X248" s="5">
        <v>0</v>
      </c>
      <c r="Y248" s="5">
        <v>0</v>
      </c>
      <c r="Z248" s="5">
        <v>0</v>
      </c>
      <c r="AA248" s="5">
        <v>0</v>
      </c>
      <c r="AB248" s="5">
        <v>0</v>
      </c>
      <c r="AC248" s="5">
        <v>0</v>
      </c>
      <c r="AD248" s="5">
        <v>0</v>
      </c>
      <c r="AE248" s="5">
        <v>0</v>
      </c>
      <c r="AF248" s="5">
        <v>0</v>
      </c>
      <c r="AG248" s="5">
        <v>0</v>
      </c>
      <c r="AH248" s="45" t="s">
        <v>51</v>
      </c>
      <c r="AI248" s="45">
        <v>2020</v>
      </c>
      <c r="AJ248" s="45" t="s">
        <v>51</v>
      </c>
      <c r="AK248" s="22"/>
    </row>
    <row r="249" spans="1:37" ht="62.25" x14ac:dyDescent="0.9">
      <c r="B249" s="72" t="s">
        <v>119</v>
      </c>
      <c r="C249" s="71"/>
      <c r="D249" s="48" t="s">
        <v>131</v>
      </c>
      <c r="E249" s="27">
        <f t="shared" si="69"/>
        <v>0.981975146584529</v>
      </c>
      <c r="F249" s="103">
        <f t="shared" si="69"/>
        <v>159122.38</v>
      </c>
      <c r="G249" s="5">
        <f t="shared" si="69"/>
        <v>0</v>
      </c>
      <c r="H249" s="5">
        <f t="shared" si="69"/>
        <v>0</v>
      </c>
      <c r="I249" s="5">
        <f t="shared" si="69"/>
        <v>28692</v>
      </c>
      <c r="J249" s="5">
        <f t="shared" si="69"/>
        <v>0</v>
      </c>
      <c r="K249" s="5">
        <f t="shared" si="69"/>
        <v>0</v>
      </c>
      <c r="L249" s="5">
        <f t="shared" si="69"/>
        <v>0</v>
      </c>
      <c r="M249" s="6">
        <f t="shared" si="69"/>
        <v>0</v>
      </c>
      <c r="N249" s="5">
        <f t="shared" si="69"/>
        <v>0</v>
      </c>
      <c r="O249" s="5">
        <f t="shared" si="69"/>
        <v>0</v>
      </c>
      <c r="P249" s="5">
        <f t="shared" si="69"/>
        <v>0</v>
      </c>
      <c r="Q249" s="5">
        <f t="shared" si="69"/>
        <v>0</v>
      </c>
      <c r="R249" s="5">
        <f t="shared" si="69"/>
        <v>0</v>
      </c>
      <c r="S249" s="5">
        <f t="shared" si="69"/>
        <v>0</v>
      </c>
      <c r="T249" s="5">
        <f t="shared" si="69"/>
        <v>0</v>
      </c>
      <c r="U249" s="5">
        <f t="shared" ref="U249:AG253" si="72">U250</f>
        <v>0</v>
      </c>
      <c r="V249" s="5">
        <f t="shared" si="72"/>
        <v>0</v>
      </c>
      <c r="W249" s="5">
        <f t="shared" si="72"/>
        <v>0</v>
      </c>
      <c r="X249" s="5">
        <f t="shared" si="72"/>
        <v>0</v>
      </c>
      <c r="Y249" s="5">
        <f t="shared" si="72"/>
        <v>0</v>
      </c>
      <c r="Z249" s="5">
        <f t="shared" si="72"/>
        <v>0</v>
      </c>
      <c r="AA249" s="5">
        <f t="shared" si="72"/>
        <v>0</v>
      </c>
      <c r="AB249" s="5">
        <f t="shared" si="72"/>
        <v>0</v>
      </c>
      <c r="AC249" s="5">
        <f t="shared" si="72"/>
        <v>0</v>
      </c>
      <c r="AD249" s="5">
        <f t="shared" si="72"/>
        <v>0</v>
      </c>
      <c r="AE249" s="5">
        <f t="shared" si="72"/>
        <v>430.38</v>
      </c>
      <c r="AF249" s="5">
        <f t="shared" si="72"/>
        <v>130000</v>
      </c>
      <c r="AG249" s="5">
        <f t="shared" si="72"/>
        <v>0</v>
      </c>
      <c r="AH249" s="45" t="s">
        <v>131</v>
      </c>
      <c r="AI249" s="45" t="s">
        <v>131</v>
      </c>
      <c r="AJ249" s="45" t="s">
        <v>131</v>
      </c>
      <c r="AK249" s="22"/>
    </row>
    <row r="250" spans="1:37" ht="62.25" x14ac:dyDescent="0.9">
      <c r="A250" s="1">
        <v>1</v>
      </c>
      <c r="B250" s="24">
        <f>SUBTOTAL(103,$A$97:A250)</f>
        <v>124</v>
      </c>
      <c r="C250" s="71" t="s">
        <v>416</v>
      </c>
      <c r="D250" s="33">
        <v>2015</v>
      </c>
      <c r="E250" s="27">
        <v>0.981975146584529</v>
      </c>
      <c r="F250" s="5">
        <f>G250+H250+I250+J250+K250+L250+N250+P250+R250+T250+V250+W250+X250+Y250+Z250+AA250+AB250+AC250+AD250+AE250+AF250+AG250</f>
        <v>159122.38</v>
      </c>
      <c r="G250" s="5">
        <v>0</v>
      </c>
      <c r="H250" s="5">
        <v>0</v>
      </c>
      <c r="I250" s="5">
        <v>28692</v>
      </c>
      <c r="J250" s="5">
        <v>0</v>
      </c>
      <c r="K250" s="5">
        <v>0</v>
      </c>
      <c r="L250" s="5">
        <v>0</v>
      </c>
      <c r="M250" s="6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  <c r="T250" s="46">
        <v>0</v>
      </c>
      <c r="U250" s="5">
        <v>0</v>
      </c>
      <c r="V250" s="5">
        <v>0</v>
      </c>
      <c r="W250" s="5">
        <v>0</v>
      </c>
      <c r="X250" s="5">
        <v>0</v>
      </c>
      <c r="Y250" s="5">
        <v>0</v>
      </c>
      <c r="Z250" s="5">
        <v>0</v>
      </c>
      <c r="AA250" s="5">
        <v>0</v>
      </c>
      <c r="AB250" s="5">
        <v>0</v>
      </c>
      <c r="AC250" s="5">
        <v>0</v>
      </c>
      <c r="AD250" s="5">
        <v>0</v>
      </c>
      <c r="AE250" s="5">
        <f>ROUND(I250*1.5%,2)</f>
        <v>430.38</v>
      </c>
      <c r="AF250" s="5">
        <v>130000</v>
      </c>
      <c r="AG250" s="5">
        <v>0</v>
      </c>
      <c r="AH250" s="45">
        <v>2022</v>
      </c>
      <c r="AI250" s="7">
        <v>2022</v>
      </c>
      <c r="AJ250" s="7">
        <v>2022</v>
      </c>
      <c r="AK250" s="22"/>
    </row>
    <row r="251" spans="1:37" ht="62.25" x14ac:dyDescent="0.9">
      <c r="B251" s="72" t="s">
        <v>117</v>
      </c>
      <c r="C251" s="71"/>
      <c r="D251" s="48" t="s">
        <v>131</v>
      </c>
      <c r="E251" s="27">
        <f t="shared" si="69"/>
        <v>0.95199999999999996</v>
      </c>
      <c r="F251" s="103">
        <f t="shared" si="69"/>
        <v>4030893.68</v>
      </c>
      <c r="G251" s="5">
        <f t="shared" si="69"/>
        <v>0</v>
      </c>
      <c r="H251" s="5">
        <f t="shared" si="69"/>
        <v>0</v>
      </c>
      <c r="I251" s="5">
        <f t="shared" si="69"/>
        <v>0</v>
      </c>
      <c r="J251" s="5">
        <f t="shared" si="69"/>
        <v>0</v>
      </c>
      <c r="K251" s="5">
        <f t="shared" si="69"/>
        <v>0</v>
      </c>
      <c r="L251" s="5">
        <f t="shared" si="69"/>
        <v>0</v>
      </c>
      <c r="M251" s="6">
        <f t="shared" si="69"/>
        <v>0</v>
      </c>
      <c r="N251" s="5">
        <f t="shared" si="69"/>
        <v>0</v>
      </c>
      <c r="O251" s="5">
        <f t="shared" si="69"/>
        <v>1020</v>
      </c>
      <c r="P251" s="5">
        <f t="shared" si="69"/>
        <v>3975142.31</v>
      </c>
      <c r="Q251" s="5">
        <f t="shared" si="69"/>
        <v>0</v>
      </c>
      <c r="R251" s="5">
        <f t="shared" si="69"/>
        <v>0</v>
      </c>
      <c r="S251" s="5">
        <f t="shared" si="69"/>
        <v>0</v>
      </c>
      <c r="T251" s="5">
        <f t="shared" si="69"/>
        <v>0</v>
      </c>
      <c r="U251" s="5">
        <f t="shared" si="72"/>
        <v>0</v>
      </c>
      <c r="V251" s="5">
        <f t="shared" si="72"/>
        <v>0</v>
      </c>
      <c r="W251" s="5">
        <f t="shared" si="72"/>
        <v>0</v>
      </c>
      <c r="X251" s="5">
        <f t="shared" si="72"/>
        <v>0</v>
      </c>
      <c r="Y251" s="5">
        <f t="shared" si="72"/>
        <v>0</v>
      </c>
      <c r="Z251" s="5">
        <f t="shared" si="72"/>
        <v>0</v>
      </c>
      <c r="AA251" s="5">
        <f t="shared" si="72"/>
        <v>0</v>
      </c>
      <c r="AB251" s="5">
        <f t="shared" si="72"/>
        <v>0</v>
      </c>
      <c r="AC251" s="5">
        <f t="shared" si="72"/>
        <v>0</v>
      </c>
      <c r="AD251" s="5">
        <f t="shared" si="72"/>
        <v>0</v>
      </c>
      <c r="AE251" s="5">
        <f t="shared" si="72"/>
        <v>55751.37</v>
      </c>
      <c r="AF251" s="5">
        <f t="shared" si="72"/>
        <v>0</v>
      </c>
      <c r="AG251" s="5">
        <f t="shared" si="72"/>
        <v>0</v>
      </c>
      <c r="AH251" s="45" t="s">
        <v>131</v>
      </c>
      <c r="AI251" s="45" t="s">
        <v>131</v>
      </c>
      <c r="AJ251" s="45" t="s">
        <v>131</v>
      </c>
      <c r="AK251" s="22"/>
    </row>
    <row r="252" spans="1:37" ht="62.25" x14ac:dyDescent="0.9">
      <c r="A252" s="1">
        <v>1</v>
      </c>
      <c r="B252" s="24">
        <f>SUBTOTAL(103,$A$97:A252)</f>
        <v>125</v>
      </c>
      <c r="C252" s="71" t="s">
        <v>430</v>
      </c>
      <c r="D252" s="33">
        <v>2015</v>
      </c>
      <c r="E252" s="27">
        <v>0.95199999999999996</v>
      </c>
      <c r="F252" s="5">
        <f>G252+H252+I252+J252+K252+L252+N252+P252+R252+T252+V252+W252+X252+Y252+Z252+AA252+AB252+AC252+AD252+AE252+AF252+AG252</f>
        <v>4030893.68</v>
      </c>
      <c r="G252" s="5">
        <v>0</v>
      </c>
      <c r="H252" s="5">
        <v>0</v>
      </c>
      <c r="I252" s="5">
        <v>0</v>
      </c>
      <c r="J252" s="5">
        <v>0</v>
      </c>
      <c r="K252" s="5">
        <v>0</v>
      </c>
      <c r="L252" s="5">
        <v>0</v>
      </c>
      <c r="M252" s="6">
        <v>0</v>
      </c>
      <c r="N252" s="5">
        <v>0</v>
      </c>
      <c r="O252" s="5">
        <v>1020</v>
      </c>
      <c r="P252" s="5">
        <v>3975142.31</v>
      </c>
      <c r="Q252" s="5">
        <v>0</v>
      </c>
      <c r="R252" s="5">
        <v>0</v>
      </c>
      <c r="S252" s="5">
        <v>0</v>
      </c>
      <c r="T252" s="46">
        <v>0</v>
      </c>
      <c r="U252" s="5">
        <v>0</v>
      </c>
      <c r="V252" s="5">
        <v>0</v>
      </c>
      <c r="W252" s="5">
        <v>0</v>
      </c>
      <c r="X252" s="5">
        <v>0</v>
      </c>
      <c r="Y252" s="5">
        <v>0</v>
      </c>
      <c r="Z252" s="5">
        <v>0</v>
      </c>
      <c r="AA252" s="5">
        <v>0</v>
      </c>
      <c r="AB252" s="5">
        <v>0</v>
      </c>
      <c r="AC252" s="5">
        <v>0</v>
      </c>
      <c r="AD252" s="5">
        <v>0</v>
      </c>
      <c r="AE252" s="5">
        <v>55751.37</v>
      </c>
      <c r="AF252" s="5">
        <v>0</v>
      </c>
      <c r="AG252" s="5">
        <v>0</v>
      </c>
      <c r="AH252" s="45" t="s">
        <v>51</v>
      </c>
      <c r="AI252" s="45">
        <v>2021</v>
      </c>
      <c r="AJ252" s="45">
        <v>2021</v>
      </c>
      <c r="AK252" s="22"/>
    </row>
    <row r="253" spans="1:37" ht="62.25" x14ac:dyDescent="0.9">
      <c r="B253" s="72" t="s">
        <v>101</v>
      </c>
      <c r="C253" s="71"/>
      <c r="D253" s="48" t="s">
        <v>131</v>
      </c>
      <c r="E253" s="27">
        <f t="shared" si="69"/>
        <v>0.60399999999999998</v>
      </c>
      <c r="F253" s="103">
        <f t="shared" si="69"/>
        <v>714491</v>
      </c>
      <c r="G253" s="5">
        <f t="shared" si="69"/>
        <v>0</v>
      </c>
      <c r="H253" s="5">
        <f t="shared" si="69"/>
        <v>0</v>
      </c>
      <c r="I253" s="5">
        <f t="shared" si="69"/>
        <v>0</v>
      </c>
      <c r="J253" s="5">
        <f t="shared" si="69"/>
        <v>0</v>
      </c>
      <c r="K253" s="5">
        <f t="shared" si="69"/>
        <v>0</v>
      </c>
      <c r="L253" s="5">
        <f t="shared" si="69"/>
        <v>0</v>
      </c>
      <c r="M253" s="6">
        <f t="shared" si="69"/>
        <v>0</v>
      </c>
      <c r="N253" s="5">
        <f t="shared" si="69"/>
        <v>0</v>
      </c>
      <c r="O253" s="5">
        <f t="shared" si="69"/>
        <v>1342.78</v>
      </c>
      <c r="P253" s="5">
        <f t="shared" si="69"/>
        <v>714491</v>
      </c>
      <c r="Q253" s="5">
        <f t="shared" si="69"/>
        <v>0</v>
      </c>
      <c r="R253" s="5">
        <f t="shared" si="69"/>
        <v>0</v>
      </c>
      <c r="S253" s="5">
        <f t="shared" si="69"/>
        <v>0</v>
      </c>
      <c r="T253" s="5">
        <f t="shared" si="69"/>
        <v>0</v>
      </c>
      <c r="U253" s="5">
        <f t="shared" si="72"/>
        <v>0</v>
      </c>
      <c r="V253" s="5">
        <f t="shared" si="72"/>
        <v>0</v>
      </c>
      <c r="W253" s="5">
        <f t="shared" si="72"/>
        <v>0</v>
      </c>
      <c r="X253" s="5">
        <f t="shared" si="72"/>
        <v>0</v>
      </c>
      <c r="Y253" s="5">
        <f t="shared" si="72"/>
        <v>0</v>
      </c>
      <c r="Z253" s="5">
        <f t="shared" si="72"/>
        <v>0</v>
      </c>
      <c r="AA253" s="5">
        <f t="shared" si="72"/>
        <v>0</v>
      </c>
      <c r="AB253" s="5">
        <f t="shared" si="72"/>
        <v>0</v>
      </c>
      <c r="AC253" s="5">
        <f t="shared" si="72"/>
        <v>0</v>
      </c>
      <c r="AD253" s="5">
        <f t="shared" si="72"/>
        <v>0</v>
      </c>
      <c r="AE253" s="5">
        <f t="shared" si="72"/>
        <v>0</v>
      </c>
      <c r="AF253" s="5">
        <f t="shared" si="72"/>
        <v>0</v>
      </c>
      <c r="AG253" s="5">
        <f t="shared" si="72"/>
        <v>0</v>
      </c>
      <c r="AH253" s="45" t="s">
        <v>131</v>
      </c>
      <c r="AI253" s="45" t="s">
        <v>131</v>
      </c>
      <c r="AJ253" s="45" t="s">
        <v>131</v>
      </c>
      <c r="AK253" s="22"/>
    </row>
    <row r="254" spans="1:37" ht="62.25" x14ac:dyDescent="0.9">
      <c r="A254" s="1">
        <v>1</v>
      </c>
      <c r="B254" s="24">
        <f>SUBTOTAL(103,$A$97:A254)</f>
        <v>126</v>
      </c>
      <c r="C254" s="71" t="s">
        <v>439</v>
      </c>
      <c r="D254" s="33">
        <v>2016</v>
      </c>
      <c r="E254" s="27">
        <v>0.60399999999999998</v>
      </c>
      <c r="F254" s="5">
        <f>G254+H254+I254+J254+K254+L254+N254+P254+R254+T254+V254+W254+X254+Y254+Z254+AA254+AB254+AC254+AD254+AE254+AF254+AG254</f>
        <v>714491</v>
      </c>
      <c r="G254" s="5">
        <v>0</v>
      </c>
      <c r="H254" s="5">
        <v>0</v>
      </c>
      <c r="I254" s="5">
        <v>0</v>
      </c>
      <c r="J254" s="5">
        <v>0</v>
      </c>
      <c r="K254" s="5">
        <v>0</v>
      </c>
      <c r="L254" s="5">
        <v>0</v>
      </c>
      <c r="M254" s="6">
        <v>0</v>
      </c>
      <c r="N254" s="5">
        <v>0</v>
      </c>
      <c r="O254" s="5">
        <v>1342.78</v>
      </c>
      <c r="P254" s="5">
        <v>714491</v>
      </c>
      <c r="Q254" s="5">
        <v>0</v>
      </c>
      <c r="R254" s="5">
        <v>0</v>
      </c>
      <c r="S254" s="5">
        <v>0</v>
      </c>
      <c r="T254" s="46">
        <v>0</v>
      </c>
      <c r="U254" s="5">
        <v>0</v>
      </c>
      <c r="V254" s="5">
        <v>0</v>
      </c>
      <c r="W254" s="5">
        <v>0</v>
      </c>
      <c r="X254" s="5">
        <v>0</v>
      </c>
      <c r="Y254" s="5">
        <v>0</v>
      </c>
      <c r="Z254" s="5">
        <v>0</v>
      </c>
      <c r="AA254" s="5">
        <v>0</v>
      </c>
      <c r="AB254" s="5">
        <v>0</v>
      </c>
      <c r="AC254" s="5">
        <v>0</v>
      </c>
      <c r="AD254" s="5">
        <v>0</v>
      </c>
      <c r="AE254" s="5">
        <v>0</v>
      </c>
      <c r="AF254" s="5">
        <v>0</v>
      </c>
      <c r="AG254" s="5">
        <v>0</v>
      </c>
      <c r="AH254" s="45" t="s">
        <v>51</v>
      </c>
      <c r="AI254" s="7">
        <v>2022</v>
      </c>
      <c r="AJ254" s="7" t="s">
        <v>51</v>
      </c>
      <c r="AK254" s="22"/>
    </row>
    <row r="255" spans="1:37" ht="62.25" x14ac:dyDescent="0.9">
      <c r="B255" s="72" t="s">
        <v>127</v>
      </c>
      <c r="C255" s="71"/>
      <c r="D255" s="48" t="s">
        <v>131</v>
      </c>
      <c r="E255" s="27">
        <f>E256</f>
        <v>0.99260000000000004</v>
      </c>
      <c r="F255" s="103">
        <f>F256</f>
        <v>206556.61000000002</v>
      </c>
      <c r="G255" s="5">
        <f t="shared" ref="G255:AG255" si="73">G256</f>
        <v>0</v>
      </c>
      <c r="H255" s="5">
        <f t="shared" si="73"/>
        <v>0</v>
      </c>
      <c r="I255" s="5">
        <f t="shared" si="73"/>
        <v>0</v>
      </c>
      <c r="J255" s="5">
        <f t="shared" si="73"/>
        <v>0</v>
      </c>
      <c r="K255" s="5">
        <f t="shared" si="73"/>
        <v>0</v>
      </c>
      <c r="L255" s="5">
        <f t="shared" si="73"/>
        <v>0</v>
      </c>
      <c r="M255" s="6">
        <f t="shared" si="73"/>
        <v>0</v>
      </c>
      <c r="N255" s="5">
        <f t="shared" si="73"/>
        <v>0</v>
      </c>
      <c r="O255" s="5">
        <f t="shared" si="73"/>
        <v>1098</v>
      </c>
      <c r="P255" s="5">
        <f t="shared" si="73"/>
        <v>202228.91</v>
      </c>
      <c r="Q255" s="5">
        <f t="shared" si="73"/>
        <v>0</v>
      </c>
      <c r="R255" s="5">
        <f t="shared" si="73"/>
        <v>0</v>
      </c>
      <c r="S255" s="5">
        <f t="shared" si="73"/>
        <v>0</v>
      </c>
      <c r="T255" s="5">
        <f t="shared" si="73"/>
        <v>0</v>
      </c>
      <c r="U255" s="5">
        <f t="shared" si="73"/>
        <v>0</v>
      </c>
      <c r="V255" s="5">
        <f t="shared" si="73"/>
        <v>0</v>
      </c>
      <c r="W255" s="5">
        <f t="shared" si="73"/>
        <v>0</v>
      </c>
      <c r="X255" s="5">
        <f t="shared" si="73"/>
        <v>0</v>
      </c>
      <c r="Y255" s="5">
        <f t="shared" si="73"/>
        <v>0</v>
      </c>
      <c r="Z255" s="5">
        <f t="shared" si="73"/>
        <v>0</v>
      </c>
      <c r="AA255" s="5">
        <f t="shared" si="73"/>
        <v>0</v>
      </c>
      <c r="AB255" s="5">
        <f t="shared" si="73"/>
        <v>0</v>
      </c>
      <c r="AC255" s="5">
        <f t="shared" si="73"/>
        <v>0</v>
      </c>
      <c r="AD255" s="5">
        <f t="shared" si="73"/>
        <v>0</v>
      </c>
      <c r="AE255" s="5">
        <f t="shared" si="73"/>
        <v>4327.7</v>
      </c>
      <c r="AF255" s="5">
        <f t="shared" si="73"/>
        <v>0</v>
      </c>
      <c r="AG255" s="5">
        <f t="shared" si="73"/>
        <v>0</v>
      </c>
      <c r="AH255" s="45" t="s">
        <v>131</v>
      </c>
      <c r="AI255" s="45" t="s">
        <v>131</v>
      </c>
      <c r="AJ255" s="45" t="s">
        <v>131</v>
      </c>
      <c r="AK255" s="22"/>
    </row>
    <row r="256" spans="1:37" ht="62.25" x14ac:dyDescent="0.9">
      <c r="A256" s="1">
        <v>1</v>
      </c>
      <c r="B256" s="24">
        <f>SUBTOTAL(103,$A$97:A256)</f>
        <v>127</v>
      </c>
      <c r="C256" s="71" t="s">
        <v>446</v>
      </c>
      <c r="D256" s="33">
        <v>2015</v>
      </c>
      <c r="E256" s="27">
        <v>0.99260000000000004</v>
      </c>
      <c r="F256" s="5">
        <f>G256+H256+I256+J256+K256+L256+N256+P256+R256+T256+V256+W256+X256+Y256+Z256+AA256+AB256+AC256+AD256+AE256+AF256+AG256</f>
        <v>206556.61000000002</v>
      </c>
      <c r="G256" s="5">
        <v>0</v>
      </c>
      <c r="H256" s="5">
        <v>0</v>
      </c>
      <c r="I256" s="5">
        <v>0</v>
      </c>
      <c r="J256" s="5">
        <v>0</v>
      </c>
      <c r="K256" s="5">
        <v>0</v>
      </c>
      <c r="L256" s="5">
        <v>0</v>
      </c>
      <c r="M256" s="6">
        <v>0</v>
      </c>
      <c r="N256" s="5">
        <v>0</v>
      </c>
      <c r="O256" s="5">
        <v>1098</v>
      </c>
      <c r="P256" s="5">
        <v>202228.91</v>
      </c>
      <c r="Q256" s="5">
        <v>0</v>
      </c>
      <c r="R256" s="5">
        <v>0</v>
      </c>
      <c r="S256" s="5">
        <v>0</v>
      </c>
      <c r="T256" s="46">
        <v>0</v>
      </c>
      <c r="U256" s="5">
        <v>0</v>
      </c>
      <c r="V256" s="5">
        <v>0</v>
      </c>
      <c r="W256" s="5">
        <v>0</v>
      </c>
      <c r="X256" s="5">
        <v>0</v>
      </c>
      <c r="Y256" s="5">
        <v>0</v>
      </c>
      <c r="Z256" s="5">
        <v>0</v>
      </c>
      <c r="AA256" s="5">
        <v>0</v>
      </c>
      <c r="AB256" s="5">
        <v>0</v>
      </c>
      <c r="AC256" s="5">
        <v>0</v>
      </c>
      <c r="AD256" s="5">
        <v>0</v>
      </c>
      <c r="AE256" s="5">
        <f>ROUND(P256*2.14%,2)</f>
        <v>4327.7</v>
      </c>
      <c r="AF256" s="5">
        <v>0</v>
      </c>
      <c r="AG256" s="5">
        <v>0</v>
      </c>
      <c r="AH256" s="45" t="s">
        <v>51</v>
      </c>
      <c r="AI256" s="7">
        <v>2022</v>
      </c>
      <c r="AJ256" s="7">
        <v>2022</v>
      </c>
      <c r="AK256" s="22"/>
    </row>
  </sheetData>
  <mergeCells count="37">
    <mergeCell ref="Y1:AJ1"/>
    <mergeCell ref="X2:AJ2"/>
    <mergeCell ref="X3:AJ3"/>
    <mergeCell ref="B4:AJ4"/>
    <mergeCell ref="B5:AJ5"/>
    <mergeCell ref="C6:AJ6"/>
    <mergeCell ref="C7:AJ7"/>
    <mergeCell ref="B8:B11"/>
    <mergeCell ref="C8:C11"/>
    <mergeCell ref="D8:D11"/>
    <mergeCell ref="E8:E10"/>
    <mergeCell ref="F8:F10"/>
    <mergeCell ref="G8:V8"/>
    <mergeCell ref="W8:AG8"/>
    <mergeCell ref="AH8:AH11"/>
    <mergeCell ref="B13:AJ13"/>
    <mergeCell ref="W9:W10"/>
    <mergeCell ref="S9:T10"/>
    <mergeCell ref="M9:N10"/>
    <mergeCell ref="G9:L9"/>
    <mergeCell ref="U9:V10"/>
    <mergeCell ref="B95:C95"/>
    <mergeCell ref="B94:AJ94"/>
    <mergeCell ref="X9:X10"/>
    <mergeCell ref="Y9:Y10"/>
    <mergeCell ref="Z9:Z10"/>
    <mergeCell ref="AA9:AA10"/>
    <mergeCell ref="AB9:AB10"/>
    <mergeCell ref="AC9:AC10"/>
    <mergeCell ref="AD9:AD10"/>
    <mergeCell ref="AE9:AE10"/>
    <mergeCell ref="AF9:AF10"/>
    <mergeCell ref="AG9:AG10"/>
    <mergeCell ref="AJ8:AJ11"/>
    <mergeCell ref="O9:P10"/>
    <mergeCell ref="Q9:R10"/>
    <mergeCell ref="AI8:AI11"/>
  </mergeCells>
  <phoneticPr fontId="26" type="noConversion"/>
  <pageMargins left="0.39370078740157483" right="0" top="0.39370078740157483" bottom="0.39370078740157483" header="0" footer="0"/>
  <pageSetup paperSize="8" scale="10" fitToHeight="0" orientation="landscape" r:id="rId1"/>
  <headerFooter differentFirst="1"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T257"/>
  <sheetViews>
    <sheetView tabSelected="1" topLeftCell="B1" zoomScale="30" zoomScaleNormal="30" workbookViewId="0">
      <selection activeCell="M9" sqref="M9:M12"/>
    </sheetView>
  </sheetViews>
  <sheetFormatPr defaultRowHeight="28.5" x14ac:dyDescent="0.45"/>
  <cols>
    <col min="1" max="1" width="9.140625" style="1" hidden="1" customWidth="1"/>
    <col min="2" max="2" width="15.85546875" style="1" customWidth="1"/>
    <col min="3" max="3" width="219.85546875" style="1" customWidth="1"/>
    <col min="4" max="4" width="21.42578125" style="1" customWidth="1"/>
    <col min="5" max="5" width="14.85546875" style="1" customWidth="1"/>
    <col min="6" max="6" width="74.28515625" style="1" customWidth="1"/>
    <col min="7" max="7" width="12.85546875" style="1" customWidth="1"/>
    <col min="8" max="8" width="13.85546875" style="1" customWidth="1"/>
    <col min="9" max="9" width="31.140625" style="1" customWidth="1"/>
    <col min="10" max="10" width="32.28515625" style="1" customWidth="1"/>
    <col min="11" max="11" width="32.5703125" style="1" customWidth="1"/>
    <col min="12" max="12" width="32.85546875" style="1" customWidth="1"/>
    <col min="13" max="13" width="42.28515625" style="1" customWidth="1"/>
    <col min="14" max="14" width="95.28515625" style="1" customWidth="1"/>
    <col min="15" max="15" width="45.5703125" style="1" customWidth="1"/>
    <col min="16" max="16" width="29.85546875" style="1" customWidth="1"/>
    <col min="17" max="17" width="25.5703125" style="1" customWidth="1"/>
    <col min="18" max="18" width="33" style="77" customWidth="1"/>
    <col min="19" max="19" width="22.5703125" style="78" bestFit="1" customWidth="1"/>
    <col min="20" max="20" width="19.140625" style="1" bestFit="1" customWidth="1"/>
    <col min="21" max="16384" width="9.140625" style="1"/>
  </cols>
  <sheetData>
    <row r="1" spans="2:18" ht="35.25" x14ac:dyDescent="0.5">
      <c r="E1" s="59"/>
      <c r="F1" s="107" t="s">
        <v>449</v>
      </c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</row>
    <row r="2" spans="2:18" ht="35.25" customHeight="1" x14ac:dyDescent="0.45">
      <c r="E2" s="108" t="s">
        <v>429</v>
      </c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</row>
    <row r="3" spans="2:18" ht="35.25" customHeight="1" x14ac:dyDescent="0.45">
      <c r="E3" s="108" t="s">
        <v>165</v>
      </c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</row>
    <row r="4" spans="2:18" ht="35.25" customHeight="1" x14ac:dyDescent="0.45"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</row>
    <row r="5" spans="2:18" ht="35.25" customHeight="1" x14ac:dyDescent="0.45"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</row>
    <row r="6" spans="2:18" ht="35.25" x14ac:dyDescent="0.5">
      <c r="B6" s="74"/>
      <c r="C6" s="74"/>
      <c r="D6" s="74"/>
      <c r="E6" s="74"/>
      <c r="F6" s="74"/>
      <c r="G6" s="75"/>
      <c r="H6" s="74"/>
      <c r="I6" s="74"/>
      <c r="J6" s="74"/>
      <c r="K6" s="74"/>
      <c r="L6" s="74"/>
      <c r="M6" s="76"/>
      <c r="N6" s="76"/>
      <c r="O6" s="154" t="s">
        <v>211</v>
      </c>
      <c r="P6" s="154"/>
      <c r="Q6" s="154"/>
    </row>
    <row r="7" spans="2:18" ht="71.25" customHeight="1" x14ac:dyDescent="0.5">
      <c r="B7" s="74"/>
      <c r="C7" s="74"/>
      <c r="D7" s="74"/>
      <c r="E7" s="74"/>
      <c r="F7" s="74"/>
      <c r="G7" s="75"/>
      <c r="H7" s="74"/>
      <c r="I7" s="74"/>
      <c r="J7" s="74"/>
      <c r="K7" s="74"/>
      <c r="L7" s="74"/>
      <c r="M7" s="79"/>
      <c r="N7" s="155" t="s">
        <v>212</v>
      </c>
      <c r="O7" s="155"/>
      <c r="P7" s="155"/>
      <c r="Q7" s="155"/>
    </row>
    <row r="8" spans="2:18" ht="201.75" customHeight="1" x14ac:dyDescent="0.45">
      <c r="B8" s="156" t="s">
        <v>451</v>
      </c>
      <c r="C8" s="156"/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</row>
    <row r="9" spans="2:18" ht="35.25" x14ac:dyDescent="0.45">
      <c r="B9" s="146" t="s">
        <v>0</v>
      </c>
      <c r="C9" s="146" t="s">
        <v>213</v>
      </c>
      <c r="D9" s="146" t="s">
        <v>34</v>
      </c>
      <c r="E9" s="140"/>
      <c r="F9" s="139" t="s">
        <v>35</v>
      </c>
      <c r="G9" s="142" t="s">
        <v>36</v>
      </c>
      <c r="H9" s="142" t="s">
        <v>37</v>
      </c>
      <c r="I9" s="139" t="s">
        <v>38</v>
      </c>
      <c r="J9" s="146" t="s">
        <v>39</v>
      </c>
      <c r="K9" s="140"/>
      <c r="L9" s="147" t="s">
        <v>214</v>
      </c>
      <c r="M9" s="147" t="s">
        <v>215</v>
      </c>
      <c r="N9" s="147" t="s">
        <v>40</v>
      </c>
      <c r="O9" s="152" t="s">
        <v>2</v>
      </c>
      <c r="P9" s="137" t="s">
        <v>41</v>
      </c>
      <c r="Q9" s="137" t="s">
        <v>42</v>
      </c>
    </row>
    <row r="10" spans="2:18" x14ac:dyDescent="0.45">
      <c r="B10" s="140"/>
      <c r="C10" s="140"/>
      <c r="D10" s="139" t="s">
        <v>43</v>
      </c>
      <c r="E10" s="142" t="s">
        <v>44</v>
      </c>
      <c r="F10" s="140"/>
      <c r="G10" s="157"/>
      <c r="H10" s="157"/>
      <c r="I10" s="140"/>
      <c r="J10" s="139" t="s">
        <v>45</v>
      </c>
      <c r="K10" s="142" t="s">
        <v>216</v>
      </c>
      <c r="L10" s="148"/>
      <c r="M10" s="150"/>
      <c r="N10" s="150"/>
      <c r="O10" s="143"/>
      <c r="P10" s="138"/>
      <c r="Q10" s="138"/>
    </row>
    <row r="11" spans="2:18" ht="301.5" customHeight="1" x14ac:dyDescent="0.45">
      <c r="B11" s="140"/>
      <c r="C11" s="140"/>
      <c r="D11" s="140"/>
      <c r="E11" s="143"/>
      <c r="F11" s="140"/>
      <c r="G11" s="157"/>
      <c r="H11" s="157"/>
      <c r="I11" s="140"/>
      <c r="J11" s="140"/>
      <c r="K11" s="145"/>
      <c r="L11" s="149"/>
      <c r="M11" s="150"/>
      <c r="N11" s="150"/>
      <c r="O11" s="153"/>
      <c r="P11" s="138"/>
      <c r="Q11" s="138"/>
    </row>
    <row r="12" spans="2:18" ht="35.25" x14ac:dyDescent="0.45">
      <c r="B12" s="141"/>
      <c r="C12" s="141"/>
      <c r="D12" s="141"/>
      <c r="E12" s="144"/>
      <c r="F12" s="140"/>
      <c r="G12" s="158"/>
      <c r="H12" s="158"/>
      <c r="I12" s="80" t="s">
        <v>31</v>
      </c>
      <c r="J12" s="80" t="s">
        <v>31</v>
      </c>
      <c r="K12" s="80" t="s">
        <v>31</v>
      </c>
      <c r="L12" s="80" t="s">
        <v>46</v>
      </c>
      <c r="M12" s="151"/>
      <c r="N12" s="151"/>
      <c r="O12" s="80" t="s">
        <v>29</v>
      </c>
      <c r="P12" s="80" t="s">
        <v>47</v>
      </c>
      <c r="Q12" s="80" t="s">
        <v>47</v>
      </c>
    </row>
    <row r="13" spans="2:18" ht="35.25" x14ac:dyDescent="0.45">
      <c r="B13" s="80">
        <v>1</v>
      </c>
      <c r="C13" s="80">
        <v>2</v>
      </c>
      <c r="D13" s="80">
        <v>3</v>
      </c>
      <c r="E13" s="80">
        <v>4</v>
      </c>
      <c r="F13" s="80">
        <v>5</v>
      </c>
      <c r="G13" s="81">
        <v>5.5697674418604599</v>
      </c>
      <c r="H13" s="81">
        <v>7</v>
      </c>
      <c r="I13" s="81">
        <v>8</v>
      </c>
      <c r="J13" s="81">
        <v>9</v>
      </c>
      <c r="K13" s="81">
        <v>10</v>
      </c>
      <c r="L13" s="80">
        <v>11</v>
      </c>
      <c r="M13" s="81">
        <v>12</v>
      </c>
      <c r="N13" s="81">
        <v>13</v>
      </c>
      <c r="O13" s="81">
        <v>14</v>
      </c>
      <c r="P13" s="81">
        <v>15</v>
      </c>
      <c r="Q13" s="81">
        <v>16</v>
      </c>
    </row>
    <row r="14" spans="2:18" ht="45.75" x14ac:dyDescent="0.45">
      <c r="B14" s="134" t="s">
        <v>178</v>
      </c>
      <c r="C14" s="135"/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135"/>
      <c r="P14" s="135"/>
      <c r="Q14" s="136"/>
    </row>
    <row r="15" spans="2:18" ht="35.25" x14ac:dyDescent="0.45">
      <c r="B15" s="82" t="s">
        <v>427</v>
      </c>
      <c r="C15" s="83"/>
      <c r="D15" s="84" t="s">
        <v>131</v>
      </c>
      <c r="E15" s="84" t="s">
        <v>131</v>
      </c>
      <c r="F15" s="84" t="s">
        <v>131</v>
      </c>
      <c r="G15" s="84" t="s">
        <v>131</v>
      </c>
      <c r="H15" s="84" t="s">
        <v>131</v>
      </c>
      <c r="I15" s="85">
        <f>I16+I68+I83</f>
        <v>44721.18</v>
      </c>
      <c r="J15" s="85">
        <f>J16+J68+J83</f>
        <v>38397.31</v>
      </c>
      <c r="K15" s="85">
        <f>K16+K68+K83</f>
        <v>34490.81</v>
      </c>
      <c r="L15" s="86">
        <f>L16+L68+L83</f>
        <v>1844</v>
      </c>
      <c r="M15" s="84" t="s">
        <v>131</v>
      </c>
      <c r="N15" s="84" t="s">
        <v>131</v>
      </c>
      <c r="O15" s="85">
        <f>O16+O68+O83</f>
        <v>85427216.030000001</v>
      </c>
      <c r="P15" s="87">
        <f>O15/I15</f>
        <v>1910.2182909753276</v>
      </c>
      <c r="Q15" s="50">
        <f>MAX(Q16:Q92)</f>
        <v>10841.363509544788</v>
      </c>
    </row>
    <row r="16" spans="2:18" ht="35.25" x14ac:dyDescent="0.45">
      <c r="B16" s="82" t="s">
        <v>391</v>
      </c>
      <c r="C16" s="83"/>
      <c r="D16" s="84" t="s">
        <v>131</v>
      </c>
      <c r="E16" s="84" t="s">
        <v>131</v>
      </c>
      <c r="F16" s="84" t="s">
        <v>131</v>
      </c>
      <c r="G16" s="84" t="s">
        <v>131</v>
      </c>
      <c r="H16" s="84" t="s">
        <v>131</v>
      </c>
      <c r="I16" s="85">
        <f>I17+I19+I28+I30+I32+I34+I37+I40+I44+I46+I48+I52+I54+I56+I58+I62+I66+I64</f>
        <v>33695.279999999999</v>
      </c>
      <c r="J16" s="85">
        <f>J17+J19+J28+J30+J32+J34+J37+J40+J44+J46+J48+J52+J54+J56+J58+J62+J66+J64</f>
        <v>29309.11</v>
      </c>
      <c r="K16" s="85">
        <f>K17+K19+K28+K30+K32+K34+K37+K40+K44+K46+K48+K52+K54+K56+K58+K62+K66+K64</f>
        <v>26092.609999999997</v>
      </c>
      <c r="L16" s="86">
        <f>L17+L19+L28+L30+L32+L34+L37+L40+L44+L46+L48+L52+L54+L56+L58+L62+L66+L64</f>
        <v>1359</v>
      </c>
      <c r="M16" s="84" t="s">
        <v>131</v>
      </c>
      <c r="N16" s="84" t="s">
        <v>131</v>
      </c>
      <c r="O16" s="85">
        <v>51357504.920000009</v>
      </c>
      <c r="P16" s="87">
        <f t="shared" ref="P16:P79" si="0">O16/I16</f>
        <v>1524.1750452882425</v>
      </c>
      <c r="Q16" s="50">
        <f>MAX(Q17:Q67)</f>
        <v>10841.363509544788</v>
      </c>
      <c r="R16" s="88"/>
    </row>
    <row r="17" spans="1:18" ht="35.25" x14ac:dyDescent="0.45">
      <c r="B17" s="82" t="s">
        <v>99</v>
      </c>
      <c r="C17" s="83"/>
      <c r="D17" s="84" t="s">
        <v>131</v>
      </c>
      <c r="E17" s="84" t="s">
        <v>131</v>
      </c>
      <c r="F17" s="84" t="s">
        <v>131</v>
      </c>
      <c r="G17" s="84" t="s">
        <v>131</v>
      </c>
      <c r="H17" s="84" t="s">
        <v>131</v>
      </c>
      <c r="I17" s="85">
        <f>I18</f>
        <v>792.7</v>
      </c>
      <c r="J17" s="85">
        <f>J18</f>
        <v>481</v>
      </c>
      <c r="K17" s="85">
        <f>K18</f>
        <v>481</v>
      </c>
      <c r="L17" s="86">
        <f>L18</f>
        <v>42</v>
      </c>
      <c r="M17" s="84" t="s">
        <v>131</v>
      </c>
      <c r="N17" s="84" t="s">
        <v>131</v>
      </c>
      <c r="O17" s="87">
        <v>2123521.14</v>
      </c>
      <c r="P17" s="87">
        <f t="shared" si="0"/>
        <v>2678.8458937807495</v>
      </c>
      <c r="Q17" s="50">
        <f>Q18</f>
        <v>5860.7011984357268</v>
      </c>
      <c r="R17" s="88"/>
    </row>
    <row r="18" spans="1:18" ht="35.25" x14ac:dyDescent="0.5">
      <c r="A18" s="1">
        <v>1</v>
      </c>
      <c r="B18" s="89">
        <f>SUBTOTAL(103,$A18:A$18)</f>
        <v>1</v>
      </c>
      <c r="C18" s="90" t="s">
        <v>179</v>
      </c>
      <c r="D18" s="84">
        <v>1969</v>
      </c>
      <c r="E18" s="84"/>
      <c r="F18" s="84" t="s">
        <v>50</v>
      </c>
      <c r="G18" s="84" t="s">
        <v>58</v>
      </c>
      <c r="H18" s="84" t="s">
        <v>58</v>
      </c>
      <c r="I18" s="85">
        <v>792.7</v>
      </c>
      <c r="J18" s="85">
        <v>481</v>
      </c>
      <c r="K18" s="85">
        <f>J18</f>
        <v>481</v>
      </c>
      <c r="L18" s="86">
        <v>42</v>
      </c>
      <c r="M18" s="84" t="s">
        <v>49</v>
      </c>
      <c r="N18" s="84" t="s">
        <v>51</v>
      </c>
      <c r="O18" s="87">
        <v>2123521.14</v>
      </c>
      <c r="P18" s="87">
        <f t="shared" si="0"/>
        <v>2678.8458937807495</v>
      </c>
      <c r="Q18" s="50">
        <v>5860.7011984357268</v>
      </c>
      <c r="R18" s="88"/>
    </row>
    <row r="19" spans="1:18" ht="35.25" x14ac:dyDescent="0.45">
      <c r="B19" s="90" t="s">
        <v>206</v>
      </c>
      <c r="C19" s="90"/>
      <c r="D19" s="84" t="s">
        <v>131</v>
      </c>
      <c r="E19" s="84" t="s">
        <v>131</v>
      </c>
      <c r="F19" s="84" t="s">
        <v>131</v>
      </c>
      <c r="G19" s="84" t="s">
        <v>131</v>
      </c>
      <c r="H19" s="84" t="s">
        <v>131</v>
      </c>
      <c r="I19" s="85">
        <f>SUM(I20:I27)</f>
        <v>12811.8</v>
      </c>
      <c r="J19" s="85">
        <f>SUM(J20:J27)</f>
        <v>11686.800000000001</v>
      </c>
      <c r="K19" s="85">
        <f>SUM(K20:K27)</f>
        <v>10750.4</v>
      </c>
      <c r="L19" s="86">
        <f>SUM(L20:L27)</f>
        <v>434</v>
      </c>
      <c r="M19" s="84" t="s">
        <v>131</v>
      </c>
      <c r="N19" s="84" t="s">
        <v>131</v>
      </c>
      <c r="O19" s="87">
        <v>14141903.43</v>
      </c>
      <c r="P19" s="87">
        <f t="shared" si="0"/>
        <v>1103.8186226759706</v>
      </c>
      <c r="Q19" s="50">
        <f>MAX(Q20:Q27)</f>
        <v>10841.363509544788</v>
      </c>
      <c r="R19" s="88"/>
    </row>
    <row r="20" spans="1:18" ht="35.25" x14ac:dyDescent="0.5">
      <c r="A20" s="1">
        <v>1</v>
      </c>
      <c r="B20" s="89">
        <f>SUBTOTAL(103,$A$18:A20)</f>
        <v>2</v>
      </c>
      <c r="C20" s="90" t="s">
        <v>180</v>
      </c>
      <c r="D20" s="84">
        <v>1958</v>
      </c>
      <c r="E20" s="84"/>
      <c r="F20" s="84" t="s">
        <v>50</v>
      </c>
      <c r="G20" s="84" t="s">
        <v>78</v>
      </c>
      <c r="H20" s="84" t="s">
        <v>61</v>
      </c>
      <c r="I20" s="85">
        <v>5229.2</v>
      </c>
      <c r="J20" s="85">
        <v>5229.2</v>
      </c>
      <c r="K20" s="85">
        <f>J20-227.6</f>
        <v>5001.5999999999995</v>
      </c>
      <c r="L20" s="86">
        <v>121</v>
      </c>
      <c r="M20" s="84" t="s">
        <v>74</v>
      </c>
      <c r="N20" s="84" t="s">
        <v>217</v>
      </c>
      <c r="O20" s="87">
        <v>6213014.2000000002</v>
      </c>
      <c r="P20" s="87">
        <f t="shared" si="0"/>
        <v>1188.1385680410006</v>
      </c>
      <c r="Q20" s="50">
        <v>2457.2505622274921</v>
      </c>
      <c r="R20" s="88"/>
    </row>
    <row r="21" spans="1:18" ht="35.25" x14ac:dyDescent="0.5">
      <c r="A21" s="1">
        <v>1</v>
      </c>
      <c r="B21" s="89">
        <f>SUBTOTAL(103,$A$18:A21)</f>
        <v>3</v>
      </c>
      <c r="C21" s="90" t="s">
        <v>181</v>
      </c>
      <c r="D21" s="84">
        <v>1979</v>
      </c>
      <c r="E21" s="84"/>
      <c r="F21" s="84" t="s">
        <v>50</v>
      </c>
      <c r="G21" s="84" t="s">
        <v>78</v>
      </c>
      <c r="H21" s="84" t="s">
        <v>59</v>
      </c>
      <c r="I21" s="85">
        <v>802.1</v>
      </c>
      <c r="J21" s="85">
        <v>554.1</v>
      </c>
      <c r="K21" s="85">
        <f>J21</f>
        <v>554.1</v>
      </c>
      <c r="L21" s="86">
        <v>25</v>
      </c>
      <c r="M21" s="84" t="s">
        <v>52</v>
      </c>
      <c r="N21" s="84" t="s">
        <v>218</v>
      </c>
      <c r="O21" s="87">
        <v>801933.34000000008</v>
      </c>
      <c r="P21" s="87">
        <f t="shared" si="0"/>
        <v>999.79222042139395</v>
      </c>
      <c r="Q21" s="50">
        <v>1812.0901633212818</v>
      </c>
      <c r="R21" s="88"/>
    </row>
    <row r="22" spans="1:18" ht="35.25" x14ac:dyDescent="0.5">
      <c r="A22" s="1">
        <v>1</v>
      </c>
      <c r="B22" s="89">
        <f>SUBTOTAL(103,$A$18:A22)</f>
        <v>4</v>
      </c>
      <c r="C22" s="90" t="s">
        <v>182</v>
      </c>
      <c r="D22" s="84">
        <v>1961</v>
      </c>
      <c r="E22" s="84"/>
      <c r="F22" s="84" t="s">
        <v>50</v>
      </c>
      <c r="G22" s="84" t="s">
        <v>58</v>
      </c>
      <c r="H22" s="84" t="s">
        <v>59</v>
      </c>
      <c r="I22" s="85">
        <v>301.39999999999998</v>
      </c>
      <c r="J22" s="85">
        <v>276.5</v>
      </c>
      <c r="K22" s="85">
        <f>J22-38</f>
        <v>238.5</v>
      </c>
      <c r="L22" s="86">
        <v>16</v>
      </c>
      <c r="M22" s="84" t="s">
        <v>52</v>
      </c>
      <c r="N22" s="84" t="s">
        <v>172</v>
      </c>
      <c r="O22" s="87">
        <v>61989.62</v>
      </c>
      <c r="P22" s="87">
        <f t="shared" si="0"/>
        <v>205.67226277372265</v>
      </c>
      <c r="Q22" s="50">
        <v>205.67226277372265</v>
      </c>
      <c r="R22" s="88"/>
    </row>
    <row r="23" spans="1:18" ht="35.25" x14ac:dyDescent="0.5">
      <c r="A23" s="1">
        <v>1</v>
      </c>
      <c r="B23" s="89">
        <f>SUBTOTAL(103,$A$18:A23)</f>
        <v>5</v>
      </c>
      <c r="C23" s="90" t="s">
        <v>195</v>
      </c>
      <c r="D23" s="84">
        <v>1957</v>
      </c>
      <c r="E23" s="84"/>
      <c r="F23" s="84" t="s">
        <v>50</v>
      </c>
      <c r="G23" s="84" t="s">
        <v>58</v>
      </c>
      <c r="H23" s="84" t="s">
        <v>59</v>
      </c>
      <c r="I23" s="85">
        <v>272.39999999999998</v>
      </c>
      <c r="J23" s="85">
        <v>194.8</v>
      </c>
      <c r="K23" s="85">
        <f>J23-37.2</f>
        <v>157.60000000000002</v>
      </c>
      <c r="L23" s="86">
        <v>14</v>
      </c>
      <c r="M23" s="84" t="s">
        <v>52</v>
      </c>
      <c r="N23" s="84" t="s">
        <v>219</v>
      </c>
      <c r="O23" s="87">
        <v>995484.92999999993</v>
      </c>
      <c r="P23" s="87">
        <f t="shared" si="0"/>
        <v>3654.4968061674008</v>
      </c>
      <c r="Q23" s="50">
        <v>10841.363509544788</v>
      </c>
      <c r="R23" s="88"/>
    </row>
    <row r="24" spans="1:18" ht="35.25" x14ac:dyDescent="0.5">
      <c r="A24" s="1">
        <v>1</v>
      </c>
      <c r="B24" s="89">
        <f>SUBTOTAL(103,$A$18:A24)</f>
        <v>6</v>
      </c>
      <c r="C24" s="90" t="s">
        <v>229</v>
      </c>
      <c r="D24" s="84">
        <v>1960</v>
      </c>
      <c r="E24" s="84"/>
      <c r="F24" s="84" t="s">
        <v>50</v>
      </c>
      <c r="G24" s="84" t="s">
        <v>61</v>
      </c>
      <c r="H24" s="84" t="s">
        <v>61</v>
      </c>
      <c r="I24" s="85">
        <v>2738.8</v>
      </c>
      <c r="J24" s="85">
        <v>2498.1</v>
      </c>
      <c r="K24" s="85">
        <f>2498.1-114.3</f>
        <v>2383.7999999999997</v>
      </c>
      <c r="L24" s="86">
        <v>128</v>
      </c>
      <c r="M24" s="84" t="s">
        <v>52</v>
      </c>
      <c r="N24" s="84" t="s">
        <v>228</v>
      </c>
      <c r="O24" s="87">
        <v>4973435.79</v>
      </c>
      <c r="P24" s="87">
        <f t="shared" si="0"/>
        <v>1815.9178435811302</v>
      </c>
      <c r="Q24" s="50">
        <v>3180.9362056375053</v>
      </c>
      <c r="R24" s="88"/>
    </row>
    <row r="25" spans="1:18" ht="35.25" x14ac:dyDescent="0.5">
      <c r="A25" s="1">
        <v>1</v>
      </c>
      <c r="B25" s="89">
        <f>SUBTOTAL(103,$A$18:A25)</f>
        <v>7</v>
      </c>
      <c r="C25" s="91" t="s">
        <v>233</v>
      </c>
      <c r="D25" s="84">
        <v>1956</v>
      </c>
      <c r="E25" s="84"/>
      <c r="F25" s="84" t="s">
        <v>50</v>
      </c>
      <c r="G25" s="84" t="s">
        <v>58</v>
      </c>
      <c r="H25" s="84" t="s">
        <v>59</v>
      </c>
      <c r="I25" s="85">
        <v>512.5</v>
      </c>
      <c r="J25" s="85">
        <v>512.20000000000005</v>
      </c>
      <c r="K25" s="85">
        <v>324.10000000000002</v>
      </c>
      <c r="L25" s="86">
        <v>25</v>
      </c>
      <c r="M25" s="84" t="s">
        <v>52</v>
      </c>
      <c r="N25" s="84" t="s">
        <v>219</v>
      </c>
      <c r="O25" s="87">
        <v>50283.37</v>
      </c>
      <c r="P25" s="87">
        <f t="shared" si="0"/>
        <v>98.113892682926831</v>
      </c>
      <c r="Q25" s="50">
        <v>98.113892682926831</v>
      </c>
      <c r="R25" s="88"/>
    </row>
    <row r="26" spans="1:18" ht="35.25" x14ac:dyDescent="0.5">
      <c r="A26" s="1">
        <v>1</v>
      </c>
      <c r="B26" s="89">
        <f>SUBTOTAL(103,$A$18:A26)</f>
        <v>8</v>
      </c>
      <c r="C26" s="91" t="s">
        <v>254</v>
      </c>
      <c r="D26" s="84">
        <v>1957</v>
      </c>
      <c r="E26" s="84"/>
      <c r="F26" s="84" t="s">
        <v>50</v>
      </c>
      <c r="G26" s="84" t="s">
        <v>58</v>
      </c>
      <c r="H26" s="84" t="s">
        <v>59</v>
      </c>
      <c r="I26" s="85">
        <v>436.2</v>
      </c>
      <c r="J26" s="85">
        <v>387.1</v>
      </c>
      <c r="K26" s="85">
        <v>340.8</v>
      </c>
      <c r="L26" s="86">
        <v>20</v>
      </c>
      <c r="M26" s="84" t="s">
        <v>52</v>
      </c>
      <c r="N26" s="84" t="s">
        <v>255</v>
      </c>
      <c r="O26" s="87">
        <v>43517.47</v>
      </c>
      <c r="P26" s="87">
        <f t="shared" si="0"/>
        <v>99.764947271893632</v>
      </c>
      <c r="Q26" s="50">
        <v>99.764947271893632</v>
      </c>
      <c r="R26" s="88"/>
    </row>
    <row r="27" spans="1:18" ht="35.25" x14ac:dyDescent="0.5">
      <c r="A27" s="1">
        <v>1</v>
      </c>
      <c r="B27" s="89">
        <f>SUBTOTAL(103,$A$18:A27)</f>
        <v>9</v>
      </c>
      <c r="C27" s="91" t="s">
        <v>399</v>
      </c>
      <c r="D27" s="84">
        <v>1965</v>
      </c>
      <c r="E27" s="84"/>
      <c r="F27" s="84" t="s">
        <v>50</v>
      </c>
      <c r="G27" s="84" t="s">
        <v>78</v>
      </c>
      <c r="H27" s="84" t="s">
        <v>58</v>
      </c>
      <c r="I27" s="85">
        <v>2519.1999999999998</v>
      </c>
      <c r="J27" s="85">
        <v>2034.8</v>
      </c>
      <c r="K27" s="85">
        <v>1749.9</v>
      </c>
      <c r="L27" s="86">
        <v>85</v>
      </c>
      <c r="M27" s="84" t="s">
        <v>48</v>
      </c>
      <c r="N27" s="84" t="s">
        <v>252</v>
      </c>
      <c r="O27" s="87">
        <v>1002244.71</v>
      </c>
      <c r="P27" s="87">
        <f t="shared" si="0"/>
        <v>397.8424539536361</v>
      </c>
      <c r="Q27" s="50">
        <v>916.76459193394749</v>
      </c>
      <c r="R27" s="88"/>
    </row>
    <row r="28" spans="1:18" ht="35.25" x14ac:dyDescent="0.45">
      <c r="B28" s="90" t="s">
        <v>102</v>
      </c>
      <c r="C28" s="90"/>
      <c r="D28" s="84" t="s">
        <v>131</v>
      </c>
      <c r="E28" s="84" t="s">
        <v>131</v>
      </c>
      <c r="F28" s="84" t="s">
        <v>131</v>
      </c>
      <c r="G28" s="84" t="s">
        <v>131</v>
      </c>
      <c r="H28" s="84" t="s">
        <v>131</v>
      </c>
      <c r="I28" s="85">
        <f>I29</f>
        <v>882.3</v>
      </c>
      <c r="J28" s="85">
        <f>J29</f>
        <v>779.5</v>
      </c>
      <c r="K28" s="85">
        <f>K29</f>
        <v>779.5</v>
      </c>
      <c r="L28" s="86">
        <f>L29</f>
        <v>29</v>
      </c>
      <c r="M28" s="84" t="s">
        <v>131</v>
      </c>
      <c r="N28" s="84" t="s">
        <v>131</v>
      </c>
      <c r="O28" s="87">
        <v>2046844.64</v>
      </c>
      <c r="P28" s="87">
        <f t="shared" si="0"/>
        <v>2319.8964524538137</v>
      </c>
      <c r="Q28" s="50">
        <f>MAX(Q29)</f>
        <v>3909.2271018927813</v>
      </c>
      <c r="R28" s="88"/>
    </row>
    <row r="29" spans="1:18" ht="35.25" x14ac:dyDescent="0.5">
      <c r="A29" s="1">
        <v>1</v>
      </c>
      <c r="B29" s="89">
        <f>SUBTOTAL(103,$A$18:A29)</f>
        <v>10</v>
      </c>
      <c r="C29" s="90" t="s">
        <v>86</v>
      </c>
      <c r="D29" s="84">
        <v>1982</v>
      </c>
      <c r="E29" s="84"/>
      <c r="F29" s="84" t="s">
        <v>50</v>
      </c>
      <c r="G29" s="84" t="s">
        <v>61</v>
      </c>
      <c r="H29" s="84" t="s">
        <v>59</v>
      </c>
      <c r="I29" s="85">
        <v>882.3</v>
      </c>
      <c r="J29" s="85">
        <v>779.5</v>
      </c>
      <c r="K29" s="85">
        <f>J29</f>
        <v>779.5</v>
      </c>
      <c r="L29" s="86">
        <v>29</v>
      </c>
      <c r="M29" s="84" t="s">
        <v>49</v>
      </c>
      <c r="N29" s="84" t="s">
        <v>51</v>
      </c>
      <c r="O29" s="87">
        <v>2046844.64</v>
      </c>
      <c r="P29" s="87">
        <f t="shared" si="0"/>
        <v>2319.8964524538137</v>
      </c>
      <c r="Q29" s="50">
        <v>3909.2271018927813</v>
      </c>
      <c r="R29" s="88"/>
    </row>
    <row r="30" spans="1:18" ht="35.25" x14ac:dyDescent="0.5">
      <c r="B30" s="92" t="s">
        <v>104</v>
      </c>
      <c r="C30" s="90"/>
      <c r="D30" s="84" t="s">
        <v>131</v>
      </c>
      <c r="E30" s="84" t="s">
        <v>131</v>
      </c>
      <c r="F30" s="84" t="s">
        <v>131</v>
      </c>
      <c r="G30" s="84" t="s">
        <v>131</v>
      </c>
      <c r="H30" s="84" t="s">
        <v>131</v>
      </c>
      <c r="I30" s="85">
        <f>I31</f>
        <v>1813.2</v>
      </c>
      <c r="J30" s="85">
        <f>J31</f>
        <v>1042.3</v>
      </c>
      <c r="K30" s="85">
        <f>K31</f>
        <v>567</v>
      </c>
      <c r="L30" s="86">
        <f>L31</f>
        <v>156</v>
      </c>
      <c r="M30" s="84" t="s">
        <v>131</v>
      </c>
      <c r="N30" s="84" t="s">
        <v>131</v>
      </c>
      <c r="O30" s="87">
        <v>5153989.53</v>
      </c>
      <c r="P30" s="87">
        <f t="shared" si="0"/>
        <v>2842.4826439444078</v>
      </c>
      <c r="Q30" s="50">
        <f>MAX(Q31)</f>
        <v>5314.2253606882859</v>
      </c>
      <c r="R30" s="88"/>
    </row>
    <row r="31" spans="1:18" ht="35.25" x14ac:dyDescent="0.5">
      <c r="A31" s="1">
        <v>1</v>
      </c>
      <c r="B31" s="89">
        <f>SUBTOTAL(103,$A$18:A31)</f>
        <v>11</v>
      </c>
      <c r="C31" s="90" t="s">
        <v>224</v>
      </c>
      <c r="D31" s="84">
        <v>2007</v>
      </c>
      <c r="E31" s="84"/>
      <c r="F31" s="84" t="s">
        <v>50</v>
      </c>
      <c r="G31" s="84" t="s">
        <v>63</v>
      </c>
      <c r="H31" s="84" t="s">
        <v>63</v>
      </c>
      <c r="I31" s="85">
        <v>1813.2</v>
      </c>
      <c r="J31" s="85">
        <v>1042.3</v>
      </c>
      <c r="K31" s="85">
        <f>J31-475.3</f>
        <v>567</v>
      </c>
      <c r="L31" s="86">
        <v>156</v>
      </c>
      <c r="M31" s="84" t="s">
        <v>52</v>
      </c>
      <c r="N31" s="84" t="s">
        <v>226</v>
      </c>
      <c r="O31" s="87">
        <v>5153989.53</v>
      </c>
      <c r="P31" s="87">
        <f t="shared" si="0"/>
        <v>2842.4826439444078</v>
      </c>
      <c r="Q31" s="50">
        <v>5314.2253606882859</v>
      </c>
      <c r="R31" s="88"/>
    </row>
    <row r="32" spans="1:18" ht="35.25" x14ac:dyDescent="0.45">
      <c r="B32" s="90" t="s">
        <v>105</v>
      </c>
      <c r="C32" s="90"/>
      <c r="D32" s="84" t="s">
        <v>131</v>
      </c>
      <c r="E32" s="84" t="s">
        <v>131</v>
      </c>
      <c r="F32" s="84" t="s">
        <v>131</v>
      </c>
      <c r="G32" s="84" t="s">
        <v>131</v>
      </c>
      <c r="H32" s="84" t="s">
        <v>131</v>
      </c>
      <c r="I32" s="85">
        <f>I33</f>
        <v>366.5</v>
      </c>
      <c r="J32" s="85">
        <f>J33</f>
        <v>336.9</v>
      </c>
      <c r="K32" s="85">
        <f>K33</f>
        <v>336.9</v>
      </c>
      <c r="L32" s="86">
        <f>L33</f>
        <v>13</v>
      </c>
      <c r="M32" s="84" t="s">
        <v>131</v>
      </c>
      <c r="N32" s="84" t="s">
        <v>131</v>
      </c>
      <c r="O32" s="87">
        <v>48440.03</v>
      </c>
      <c r="P32" s="87">
        <f t="shared" si="0"/>
        <v>132.16924965893588</v>
      </c>
      <c r="Q32" s="50">
        <f>MAX(Q33)</f>
        <v>132.16924965893588</v>
      </c>
      <c r="R32" s="88"/>
    </row>
    <row r="33" spans="1:18" ht="35.25" x14ac:dyDescent="0.5">
      <c r="A33" s="1">
        <v>1</v>
      </c>
      <c r="B33" s="89">
        <f>SUBTOTAL(103,$A$18:A33)</f>
        <v>12</v>
      </c>
      <c r="C33" s="90" t="s">
        <v>183</v>
      </c>
      <c r="D33" s="84">
        <v>1971</v>
      </c>
      <c r="E33" s="84"/>
      <c r="F33" s="84" t="s">
        <v>50</v>
      </c>
      <c r="G33" s="84" t="s">
        <v>58</v>
      </c>
      <c r="H33" s="84" t="s">
        <v>59</v>
      </c>
      <c r="I33" s="85">
        <v>366.5</v>
      </c>
      <c r="J33" s="85">
        <v>336.9</v>
      </c>
      <c r="K33" s="85">
        <f>J33</f>
        <v>336.9</v>
      </c>
      <c r="L33" s="86">
        <v>13</v>
      </c>
      <c r="M33" s="84" t="s">
        <v>52</v>
      </c>
      <c r="N33" s="84" t="s">
        <v>72</v>
      </c>
      <c r="O33" s="87">
        <v>48440.03</v>
      </c>
      <c r="P33" s="87">
        <f t="shared" si="0"/>
        <v>132.16924965893588</v>
      </c>
      <c r="Q33" s="50">
        <v>132.16924965893588</v>
      </c>
      <c r="R33" s="88"/>
    </row>
    <row r="34" spans="1:18" ht="35.25" x14ac:dyDescent="0.45">
      <c r="B34" s="90" t="s">
        <v>207</v>
      </c>
      <c r="C34" s="90"/>
      <c r="D34" s="84" t="s">
        <v>131</v>
      </c>
      <c r="E34" s="84" t="s">
        <v>131</v>
      </c>
      <c r="F34" s="84" t="s">
        <v>131</v>
      </c>
      <c r="G34" s="84" t="s">
        <v>131</v>
      </c>
      <c r="H34" s="84" t="s">
        <v>131</v>
      </c>
      <c r="I34" s="85">
        <f>I35+I36</f>
        <v>872.2</v>
      </c>
      <c r="J34" s="85">
        <f>J35+J36</f>
        <v>820.40000000000009</v>
      </c>
      <c r="K34" s="85">
        <f>K35+K36</f>
        <v>653.30000000000007</v>
      </c>
      <c r="L34" s="86">
        <f>L35+L36</f>
        <v>38</v>
      </c>
      <c r="M34" s="84" t="s">
        <v>131</v>
      </c>
      <c r="N34" s="84" t="s">
        <v>131</v>
      </c>
      <c r="O34" s="87">
        <v>31767</v>
      </c>
      <c r="P34" s="87">
        <f t="shared" si="0"/>
        <v>36.421692272414582</v>
      </c>
      <c r="Q34" s="50">
        <f>MAX(Q35:Q36)</f>
        <v>46.402933134476761</v>
      </c>
      <c r="R34" s="88"/>
    </row>
    <row r="35" spans="1:18" ht="35.25" x14ac:dyDescent="0.5">
      <c r="A35" s="1">
        <v>1</v>
      </c>
      <c r="B35" s="89">
        <f>SUBTOTAL(103,$A$18:A35)</f>
        <v>13</v>
      </c>
      <c r="C35" s="90" t="s">
        <v>184</v>
      </c>
      <c r="D35" s="84">
        <v>1938</v>
      </c>
      <c r="E35" s="84"/>
      <c r="F35" s="84" t="s">
        <v>70</v>
      </c>
      <c r="G35" s="84" t="s">
        <v>58</v>
      </c>
      <c r="H35" s="84" t="s">
        <v>58</v>
      </c>
      <c r="I35" s="85">
        <v>469.9</v>
      </c>
      <c r="J35" s="85">
        <v>418.1</v>
      </c>
      <c r="K35" s="85">
        <f>J35-167.1</f>
        <v>251.00000000000003</v>
      </c>
      <c r="L35" s="86">
        <v>19</v>
      </c>
      <c r="M35" s="84" t="s">
        <v>49</v>
      </c>
      <c r="N35" s="84" t="s">
        <v>51</v>
      </c>
      <c r="O35" s="87">
        <v>13099.1</v>
      </c>
      <c r="P35" s="87">
        <f t="shared" si="0"/>
        <v>27.876356671632266</v>
      </c>
      <c r="Q35" s="50">
        <v>27.876356671632266</v>
      </c>
      <c r="R35" s="88"/>
    </row>
    <row r="36" spans="1:18" ht="35.25" x14ac:dyDescent="0.5">
      <c r="A36" s="1">
        <v>1</v>
      </c>
      <c r="B36" s="89">
        <f>SUBTOTAL(103,$A$18:A36)</f>
        <v>14</v>
      </c>
      <c r="C36" s="90" t="s">
        <v>185</v>
      </c>
      <c r="D36" s="84">
        <v>1950</v>
      </c>
      <c r="E36" s="84"/>
      <c r="F36" s="84" t="s">
        <v>70</v>
      </c>
      <c r="G36" s="84" t="s">
        <v>58</v>
      </c>
      <c r="H36" s="84" t="s">
        <v>58</v>
      </c>
      <c r="I36" s="85">
        <v>402.3</v>
      </c>
      <c r="J36" s="85">
        <v>402.3</v>
      </c>
      <c r="K36" s="85">
        <f>J36</f>
        <v>402.3</v>
      </c>
      <c r="L36" s="86">
        <v>19</v>
      </c>
      <c r="M36" s="84" t="s">
        <v>49</v>
      </c>
      <c r="N36" s="84" t="s">
        <v>51</v>
      </c>
      <c r="O36" s="87">
        <v>18667.900000000001</v>
      </c>
      <c r="P36" s="87">
        <f t="shared" si="0"/>
        <v>46.402933134476761</v>
      </c>
      <c r="Q36" s="50">
        <v>46.402933134476761</v>
      </c>
      <c r="R36" s="88"/>
    </row>
    <row r="37" spans="1:18" ht="35.25" x14ac:dyDescent="0.45">
      <c r="B37" s="90" t="s">
        <v>107</v>
      </c>
      <c r="C37" s="90"/>
      <c r="D37" s="84" t="s">
        <v>131</v>
      </c>
      <c r="E37" s="84" t="s">
        <v>131</v>
      </c>
      <c r="F37" s="84" t="s">
        <v>131</v>
      </c>
      <c r="G37" s="84" t="s">
        <v>131</v>
      </c>
      <c r="H37" s="84" t="s">
        <v>131</v>
      </c>
      <c r="I37" s="85">
        <f>I38+I39</f>
        <v>881.98</v>
      </c>
      <c r="J37" s="85">
        <f>J38+J39</f>
        <v>832.51</v>
      </c>
      <c r="K37" s="85">
        <f>K38+K39</f>
        <v>544.31000000000006</v>
      </c>
      <c r="L37" s="86">
        <f>L38+L39</f>
        <v>48</v>
      </c>
      <c r="M37" s="84" t="s">
        <v>131</v>
      </c>
      <c r="N37" s="84" t="s">
        <v>131</v>
      </c>
      <c r="O37" s="87">
        <v>3557815.66</v>
      </c>
      <c r="P37" s="87">
        <f t="shared" si="0"/>
        <v>4033.8960747409237</v>
      </c>
      <c r="Q37" s="50">
        <f>MAX(Q38:Q39)</f>
        <v>9509.8108495238102</v>
      </c>
      <c r="R37" s="88"/>
    </row>
    <row r="38" spans="1:18" ht="35.25" x14ac:dyDescent="0.5">
      <c r="A38" s="1">
        <v>1</v>
      </c>
      <c r="B38" s="89">
        <f>SUBTOTAL(103,$A$18:A38)</f>
        <v>15</v>
      </c>
      <c r="C38" s="90" t="s">
        <v>205</v>
      </c>
      <c r="D38" s="84">
        <v>1962</v>
      </c>
      <c r="E38" s="84"/>
      <c r="F38" s="84" t="s">
        <v>50</v>
      </c>
      <c r="G38" s="84" t="s">
        <v>58</v>
      </c>
      <c r="H38" s="84" t="s">
        <v>58</v>
      </c>
      <c r="I38" s="85">
        <v>671.98</v>
      </c>
      <c r="J38" s="85">
        <v>624.21</v>
      </c>
      <c r="K38" s="85">
        <f>J38-79.9</f>
        <v>544.31000000000006</v>
      </c>
      <c r="L38" s="86">
        <v>38</v>
      </c>
      <c r="M38" s="84" t="s">
        <v>52</v>
      </c>
      <c r="N38" s="84" t="s">
        <v>55</v>
      </c>
      <c r="O38" s="87">
        <v>2576429.98</v>
      </c>
      <c r="P38" s="87">
        <f t="shared" si="0"/>
        <v>3834.0872942647102</v>
      </c>
      <c r="Q38" s="50">
        <v>8022.1247084734669</v>
      </c>
      <c r="R38" s="88"/>
    </row>
    <row r="39" spans="1:18" ht="35.25" x14ac:dyDescent="0.5">
      <c r="A39" s="1">
        <v>1</v>
      </c>
      <c r="B39" s="89">
        <f>SUBTOTAL(103,$A$18:A39)</f>
        <v>16</v>
      </c>
      <c r="C39" s="90" t="s">
        <v>186</v>
      </c>
      <c r="D39" s="84">
        <v>1964</v>
      </c>
      <c r="E39" s="84"/>
      <c r="F39" s="84" t="s">
        <v>50</v>
      </c>
      <c r="G39" s="84" t="s">
        <v>58</v>
      </c>
      <c r="H39" s="84" t="s">
        <v>59</v>
      </c>
      <c r="I39" s="85">
        <v>210</v>
      </c>
      <c r="J39" s="85">
        <v>208.3</v>
      </c>
      <c r="K39" s="85">
        <v>0</v>
      </c>
      <c r="L39" s="86">
        <v>10</v>
      </c>
      <c r="M39" s="84" t="s">
        <v>49</v>
      </c>
      <c r="N39" s="84" t="s">
        <v>51</v>
      </c>
      <c r="O39" s="87">
        <v>981385.68</v>
      </c>
      <c r="P39" s="87">
        <f t="shared" si="0"/>
        <v>4673.2651428571435</v>
      </c>
      <c r="Q39" s="50">
        <v>9509.8108495238102</v>
      </c>
      <c r="R39" s="88"/>
    </row>
    <row r="40" spans="1:18" ht="35.25" x14ac:dyDescent="0.45">
      <c r="B40" s="90" t="s">
        <v>94</v>
      </c>
      <c r="C40" s="90"/>
      <c r="D40" s="84" t="s">
        <v>131</v>
      </c>
      <c r="E40" s="84" t="s">
        <v>131</v>
      </c>
      <c r="F40" s="84" t="s">
        <v>131</v>
      </c>
      <c r="G40" s="84" t="s">
        <v>131</v>
      </c>
      <c r="H40" s="84" t="s">
        <v>131</v>
      </c>
      <c r="I40" s="85">
        <f>I41+I42+I43</f>
        <v>2093.1</v>
      </c>
      <c r="J40" s="85">
        <f>J41+J42+J43</f>
        <v>1649</v>
      </c>
      <c r="K40" s="85">
        <f>K41+K42+K43</f>
        <v>1480.6</v>
      </c>
      <c r="L40" s="86">
        <f>L41+L42+L43</f>
        <v>110</v>
      </c>
      <c r="M40" s="84" t="s">
        <v>131</v>
      </c>
      <c r="N40" s="84" t="s">
        <v>131</v>
      </c>
      <c r="O40" s="87">
        <v>223917.22</v>
      </c>
      <c r="P40" s="87">
        <f t="shared" si="0"/>
        <v>106.97874922363958</v>
      </c>
      <c r="Q40" s="50">
        <f>MAX(Q41:Q43)</f>
        <v>154.58582000000001</v>
      </c>
      <c r="R40" s="88"/>
    </row>
    <row r="41" spans="1:18" ht="35.25" x14ac:dyDescent="0.5">
      <c r="A41" s="1">
        <v>1</v>
      </c>
      <c r="B41" s="89">
        <f>SUBTOTAL(103,$A$18:A41)</f>
        <v>17</v>
      </c>
      <c r="C41" s="90" t="s">
        <v>187</v>
      </c>
      <c r="D41" s="84">
        <v>1960</v>
      </c>
      <c r="E41" s="84"/>
      <c r="F41" s="84" t="s">
        <v>50</v>
      </c>
      <c r="G41" s="84" t="s">
        <v>58</v>
      </c>
      <c r="H41" s="84" t="s">
        <v>59</v>
      </c>
      <c r="I41" s="85">
        <v>306.60000000000002</v>
      </c>
      <c r="J41" s="85">
        <v>285.60000000000002</v>
      </c>
      <c r="K41" s="85">
        <f>J41-33.2</f>
        <v>252.40000000000003</v>
      </c>
      <c r="L41" s="86">
        <v>21</v>
      </c>
      <c r="M41" s="84" t="s">
        <v>49</v>
      </c>
      <c r="N41" s="84" t="s">
        <v>51</v>
      </c>
      <c r="O41" s="87">
        <v>47271.85</v>
      </c>
      <c r="P41" s="87">
        <f t="shared" si="0"/>
        <v>154.18085453359424</v>
      </c>
      <c r="Q41" s="50">
        <v>154.18085453359424</v>
      </c>
      <c r="R41" s="88"/>
    </row>
    <row r="42" spans="1:18" ht="35.25" x14ac:dyDescent="0.5">
      <c r="A42" s="1">
        <v>1</v>
      </c>
      <c r="B42" s="89">
        <f>SUBTOTAL(103,$A$18:A42)</f>
        <v>18</v>
      </c>
      <c r="C42" s="90" t="s">
        <v>96</v>
      </c>
      <c r="D42" s="84">
        <v>1960</v>
      </c>
      <c r="E42" s="84"/>
      <c r="F42" s="84" t="s">
        <v>50</v>
      </c>
      <c r="G42" s="84" t="s">
        <v>63</v>
      </c>
      <c r="H42" s="84" t="s">
        <v>58</v>
      </c>
      <c r="I42" s="85">
        <v>1286.5</v>
      </c>
      <c r="J42" s="85">
        <v>881.8</v>
      </c>
      <c r="K42" s="85">
        <f>J42-65.9</f>
        <v>815.9</v>
      </c>
      <c r="L42" s="86">
        <v>39</v>
      </c>
      <c r="M42" s="84" t="s">
        <v>49</v>
      </c>
      <c r="N42" s="84" t="s">
        <v>51</v>
      </c>
      <c r="O42" s="87">
        <v>99352.46</v>
      </c>
      <c r="P42" s="87">
        <f t="shared" si="0"/>
        <v>77.226941313641674</v>
      </c>
      <c r="Q42" s="50">
        <v>77.226941313641674</v>
      </c>
      <c r="R42" s="88"/>
    </row>
    <row r="43" spans="1:18" ht="35.25" x14ac:dyDescent="0.5">
      <c r="A43" s="1">
        <v>1</v>
      </c>
      <c r="B43" s="89">
        <f>SUBTOTAL(103,$A$18:A43)</f>
        <v>19</v>
      </c>
      <c r="C43" s="90" t="s">
        <v>95</v>
      </c>
      <c r="D43" s="84">
        <v>1965</v>
      </c>
      <c r="E43" s="84"/>
      <c r="F43" s="84" t="s">
        <v>50</v>
      </c>
      <c r="G43" s="84" t="s">
        <v>58</v>
      </c>
      <c r="H43" s="84" t="s">
        <v>63</v>
      </c>
      <c r="I43" s="85">
        <v>500</v>
      </c>
      <c r="J43" s="85">
        <v>481.6</v>
      </c>
      <c r="K43" s="85">
        <f>J43-69.3</f>
        <v>412.3</v>
      </c>
      <c r="L43" s="86">
        <v>50</v>
      </c>
      <c r="M43" s="84" t="s">
        <v>49</v>
      </c>
      <c r="N43" s="84" t="s">
        <v>51</v>
      </c>
      <c r="O43" s="87">
        <v>77292.91</v>
      </c>
      <c r="P43" s="87">
        <f t="shared" si="0"/>
        <v>154.58582000000001</v>
      </c>
      <c r="Q43" s="50">
        <v>154.58582000000001</v>
      </c>
      <c r="R43" s="88"/>
    </row>
    <row r="44" spans="1:18" ht="35.25" x14ac:dyDescent="0.45">
      <c r="B44" s="90" t="s">
        <v>110</v>
      </c>
      <c r="C44" s="90"/>
      <c r="D44" s="84" t="s">
        <v>131</v>
      </c>
      <c r="E44" s="84" t="s">
        <v>131</v>
      </c>
      <c r="F44" s="84" t="s">
        <v>131</v>
      </c>
      <c r="G44" s="84" t="s">
        <v>131</v>
      </c>
      <c r="H44" s="84" t="s">
        <v>131</v>
      </c>
      <c r="I44" s="85">
        <f>I45</f>
        <v>755.8</v>
      </c>
      <c r="J44" s="85">
        <f>J45</f>
        <v>690.5</v>
      </c>
      <c r="K44" s="85">
        <f>K45</f>
        <v>391.9</v>
      </c>
      <c r="L44" s="86">
        <f>L45</f>
        <v>20</v>
      </c>
      <c r="M44" s="84" t="s">
        <v>131</v>
      </c>
      <c r="N44" s="84" t="s">
        <v>131</v>
      </c>
      <c r="O44" s="87">
        <v>3265341.36</v>
      </c>
      <c r="P44" s="87">
        <f t="shared" si="0"/>
        <v>4320.3775602011119</v>
      </c>
      <c r="Q44" s="50">
        <f>MAX(Q45)</f>
        <v>8199.7126223868763</v>
      </c>
      <c r="R44" s="88"/>
    </row>
    <row r="45" spans="1:18" ht="35.25" x14ac:dyDescent="0.5">
      <c r="A45" s="1">
        <v>1</v>
      </c>
      <c r="B45" s="89">
        <f>SUBTOTAL(103,$A$18:A45)</f>
        <v>20</v>
      </c>
      <c r="C45" s="90" t="s">
        <v>188</v>
      </c>
      <c r="D45" s="84">
        <v>1953</v>
      </c>
      <c r="E45" s="84"/>
      <c r="F45" s="84" t="s">
        <v>50</v>
      </c>
      <c r="G45" s="84" t="s">
        <v>58</v>
      </c>
      <c r="H45" s="84" t="s">
        <v>58</v>
      </c>
      <c r="I45" s="85">
        <v>755.8</v>
      </c>
      <c r="J45" s="85">
        <v>690.5</v>
      </c>
      <c r="K45" s="85">
        <f>J45-298.6</f>
        <v>391.9</v>
      </c>
      <c r="L45" s="86">
        <v>20</v>
      </c>
      <c r="M45" s="84" t="s">
        <v>49</v>
      </c>
      <c r="N45" s="84" t="s">
        <v>51</v>
      </c>
      <c r="O45" s="87">
        <v>3265341.36</v>
      </c>
      <c r="P45" s="87">
        <f t="shared" si="0"/>
        <v>4320.3775602011119</v>
      </c>
      <c r="Q45" s="50">
        <v>8199.7126223868763</v>
      </c>
      <c r="R45" s="88"/>
    </row>
    <row r="46" spans="1:18" ht="35.25" x14ac:dyDescent="0.45">
      <c r="B46" s="90" t="s">
        <v>112</v>
      </c>
      <c r="C46" s="90"/>
      <c r="D46" s="84" t="s">
        <v>131</v>
      </c>
      <c r="E46" s="84" t="s">
        <v>131</v>
      </c>
      <c r="F46" s="84" t="s">
        <v>131</v>
      </c>
      <c r="G46" s="84" t="s">
        <v>131</v>
      </c>
      <c r="H46" s="84" t="s">
        <v>131</v>
      </c>
      <c r="I46" s="85">
        <f>I47</f>
        <v>1840.2</v>
      </c>
      <c r="J46" s="85">
        <f>J47</f>
        <v>1840.2</v>
      </c>
      <c r="K46" s="85">
        <f>K47</f>
        <v>1695.4</v>
      </c>
      <c r="L46" s="86">
        <f>L47</f>
        <v>77</v>
      </c>
      <c r="M46" s="84" t="s">
        <v>131</v>
      </c>
      <c r="N46" s="84" t="s">
        <v>131</v>
      </c>
      <c r="O46" s="87">
        <v>97672.62</v>
      </c>
      <c r="P46" s="87">
        <f t="shared" si="0"/>
        <v>53.077176393870225</v>
      </c>
      <c r="Q46" s="50">
        <f>MAX(Q47)</f>
        <v>53.077176393870225</v>
      </c>
      <c r="R46" s="88"/>
    </row>
    <row r="47" spans="1:18" ht="35.25" x14ac:dyDescent="0.5">
      <c r="A47" s="1">
        <v>1</v>
      </c>
      <c r="B47" s="89">
        <f>SUBTOTAL(103,$A$18:A47)</f>
        <v>21</v>
      </c>
      <c r="C47" s="90" t="s">
        <v>189</v>
      </c>
      <c r="D47" s="84">
        <v>1986</v>
      </c>
      <c r="E47" s="84"/>
      <c r="F47" s="84" t="s">
        <v>50</v>
      </c>
      <c r="G47" s="84" t="s">
        <v>63</v>
      </c>
      <c r="H47" s="84" t="s">
        <v>63</v>
      </c>
      <c r="I47" s="85">
        <v>1840.2</v>
      </c>
      <c r="J47" s="85">
        <v>1840.2</v>
      </c>
      <c r="K47" s="85">
        <f>J47-144.8</f>
        <v>1695.4</v>
      </c>
      <c r="L47" s="86">
        <v>77</v>
      </c>
      <c r="M47" s="84" t="s">
        <v>74</v>
      </c>
      <c r="N47" s="84" t="s">
        <v>220</v>
      </c>
      <c r="O47" s="87">
        <v>97672.62</v>
      </c>
      <c r="P47" s="87">
        <f t="shared" si="0"/>
        <v>53.077176393870225</v>
      </c>
      <c r="Q47" s="50">
        <v>53.077176393870225</v>
      </c>
      <c r="R47" s="88"/>
    </row>
    <row r="48" spans="1:18" ht="35.25" x14ac:dyDescent="0.45">
      <c r="B48" s="90" t="s">
        <v>208</v>
      </c>
      <c r="C48" s="90"/>
      <c r="D48" s="84" t="s">
        <v>131</v>
      </c>
      <c r="E48" s="84" t="s">
        <v>131</v>
      </c>
      <c r="F48" s="84" t="s">
        <v>131</v>
      </c>
      <c r="G48" s="84" t="s">
        <v>131</v>
      </c>
      <c r="H48" s="84" t="s">
        <v>131</v>
      </c>
      <c r="I48" s="85">
        <f>I49+I50+I51</f>
        <v>1621.7</v>
      </c>
      <c r="J48" s="85">
        <f>J49+J50+J51</f>
        <v>1475.1999999999998</v>
      </c>
      <c r="K48" s="85">
        <f>K49+K50+K51</f>
        <v>1246.9000000000001</v>
      </c>
      <c r="L48" s="86">
        <f>L49+L50+L51</f>
        <v>58</v>
      </c>
      <c r="M48" s="84" t="s">
        <v>131</v>
      </c>
      <c r="N48" s="84" t="s">
        <v>131</v>
      </c>
      <c r="O48" s="87">
        <v>7637123.5900000008</v>
      </c>
      <c r="P48" s="87">
        <f t="shared" si="0"/>
        <v>4709.3319294567436</v>
      </c>
      <c r="Q48" s="50">
        <f>MAX(Q49:Q51)</f>
        <v>8062.7565363357226</v>
      </c>
      <c r="R48" s="88"/>
    </row>
    <row r="49" spans="1:18" ht="35.25" x14ac:dyDescent="0.5">
      <c r="A49" s="1">
        <v>1</v>
      </c>
      <c r="B49" s="89">
        <f>SUBTOTAL(103,$A$18:A49)</f>
        <v>22</v>
      </c>
      <c r="C49" s="90" t="s">
        <v>190</v>
      </c>
      <c r="D49" s="84">
        <v>1950</v>
      </c>
      <c r="E49" s="84"/>
      <c r="F49" s="84" t="s">
        <v>50</v>
      </c>
      <c r="G49" s="84" t="s">
        <v>58</v>
      </c>
      <c r="H49" s="84" t="s">
        <v>59</v>
      </c>
      <c r="I49" s="85">
        <v>488.5</v>
      </c>
      <c r="J49" s="85">
        <v>433.9</v>
      </c>
      <c r="K49" s="85">
        <f>J49-53.4</f>
        <v>380.5</v>
      </c>
      <c r="L49" s="86">
        <v>18</v>
      </c>
      <c r="M49" s="84" t="s">
        <v>52</v>
      </c>
      <c r="N49" s="84" t="s">
        <v>67</v>
      </c>
      <c r="O49" s="87">
        <v>2406352.7599999998</v>
      </c>
      <c r="P49" s="87">
        <f t="shared" si="0"/>
        <v>4926.003602865916</v>
      </c>
      <c r="Q49" s="50">
        <v>8062.7565363357226</v>
      </c>
      <c r="R49" s="88"/>
    </row>
    <row r="50" spans="1:18" ht="35.25" x14ac:dyDescent="0.5">
      <c r="A50" s="1">
        <v>1</v>
      </c>
      <c r="B50" s="89">
        <f>SUBTOTAL(103,$A$18:A50)</f>
        <v>23</v>
      </c>
      <c r="C50" s="90" t="s">
        <v>191</v>
      </c>
      <c r="D50" s="84">
        <v>1956</v>
      </c>
      <c r="E50" s="84"/>
      <c r="F50" s="84" t="s">
        <v>50</v>
      </c>
      <c r="G50" s="84" t="s">
        <v>58</v>
      </c>
      <c r="H50" s="84" t="s">
        <v>59</v>
      </c>
      <c r="I50" s="85">
        <v>567.9</v>
      </c>
      <c r="J50" s="85">
        <v>524.79999999999995</v>
      </c>
      <c r="K50" s="85">
        <f>J50-79.8</f>
        <v>444.99999999999994</v>
      </c>
      <c r="L50" s="86">
        <v>13</v>
      </c>
      <c r="M50" s="84" t="s">
        <v>52</v>
      </c>
      <c r="N50" s="84" t="s">
        <v>67</v>
      </c>
      <c r="O50" s="87">
        <v>2491755.89</v>
      </c>
      <c r="P50" s="87">
        <f t="shared" si="0"/>
        <v>4387.6666490579328</v>
      </c>
      <c r="Q50" s="50">
        <v>7882.2927980278218</v>
      </c>
      <c r="R50" s="88"/>
    </row>
    <row r="51" spans="1:18" ht="35.25" x14ac:dyDescent="0.5">
      <c r="A51" s="1">
        <v>1</v>
      </c>
      <c r="B51" s="89">
        <f>SUBTOTAL(103,$A$18:A51)</f>
        <v>24</v>
      </c>
      <c r="C51" s="90" t="s">
        <v>192</v>
      </c>
      <c r="D51" s="84">
        <v>1963</v>
      </c>
      <c r="E51" s="84"/>
      <c r="F51" s="84" t="s">
        <v>50</v>
      </c>
      <c r="G51" s="84" t="s">
        <v>58</v>
      </c>
      <c r="H51" s="84" t="s">
        <v>58</v>
      </c>
      <c r="I51" s="85">
        <v>565.29999999999995</v>
      </c>
      <c r="J51" s="85">
        <v>516.5</v>
      </c>
      <c r="K51" s="85">
        <f>J51-95.1</f>
        <v>421.4</v>
      </c>
      <c r="L51" s="86">
        <v>27</v>
      </c>
      <c r="M51" s="84" t="s">
        <v>52</v>
      </c>
      <c r="N51" s="84" t="s">
        <v>69</v>
      </c>
      <c r="O51" s="87">
        <v>2739014.9400000004</v>
      </c>
      <c r="P51" s="87">
        <f t="shared" si="0"/>
        <v>4845.2413585706718</v>
      </c>
      <c r="Q51" s="50">
        <v>7808.1280735892469</v>
      </c>
      <c r="R51" s="88"/>
    </row>
    <row r="52" spans="1:18" ht="35.25" x14ac:dyDescent="0.45">
      <c r="B52" s="90" t="s">
        <v>209</v>
      </c>
      <c r="C52" s="90"/>
      <c r="D52" s="84" t="s">
        <v>131</v>
      </c>
      <c r="E52" s="84" t="s">
        <v>131</v>
      </c>
      <c r="F52" s="84" t="s">
        <v>131</v>
      </c>
      <c r="G52" s="84" t="s">
        <v>131</v>
      </c>
      <c r="H52" s="84" t="s">
        <v>131</v>
      </c>
      <c r="I52" s="85">
        <f>I53</f>
        <v>1598.9</v>
      </c>
      <c r="J52" s="85">
        <f>J53</f>
        <v>874</v>
      </c>
      <c r="K52" s="85">
        <f>K53</f>
        <v>786.4</v>
      </c>
      <c r="L52" s="86">
        <f>L53</f>
        <v>38</v>
      </c>
      <c r="M52" s="84" t="s">
        <v>131</v>
      </c>
      <c r="N52" s="84" t="s">
        <v>131</v>
      </c>
      <c r="O52" s="87">
        <v>2434994.4500000002</v>
      </c>
      <c r="P52" s="87">
        <f t="shared" si="0"/>
        <v>1522.9185377446995</v>
      </c>
      <c r="Q52" s="50">
        <f>MAX(Q53)</f>
        <v>4350.0476577647141</v>
      </c>
      <c r="R52" s="88"/>
    </row>
    <row r="53" spans="1:18" ht="35.25" x14ac:dyDescent="0.5">
      <c r="A53" s="1">
        <v>1</v>
      </c>
      <c r="B53" s="89">
        <f>SUBTOTAL(103,$A$18:A53)</f>
        <v>25</v>
      </c>
      <c r="C53" s="90" t="s">
        <v>197</v>
      </c>
      <c r="D53" s="84">
        <v>1974</v>
      </c>
      <c r="E53" s="84"/>
      <c r="F53" s="84" t="s">
        <v>50</v>
      </c>
      <c r="G53" s="84" t="s">
        <v>58</v>
      </c>
      <c r="H53" s="84" t="s">
        <v>63</v>
      </c>
      <c r="I53" s="85">
        <v>1598.9</v>
      </c>
      <c r="J53" s="85">
        <v>874</v>
      </c>
      <c r="K53" s="85">
        <f>J53-87.6</f>
        <v>786.4</v>
      </c>
      <c r="L53" s="86">
        <v>38</v>
      </c>
      <c r="M53" s="84" t="s">
        <v>52</v>
      </c>
      <c r="N53" s="84" t="s">
        <v>57</v>
      </c>
      <c r="O53" s="87">
        <v>2434994.4500000002</v>
      </c>
      <c r="P53" s="87">
        <f t="shared" si="0"/>
        <v>1522.9185377446995</v>
      </c>
      <c r="Q53" s="50">
        <v>4350.0476577647141</v>
      </c>
      <c r="R53" s="88"/>
    </row>
    <row r="54" spans="1:18" ht="35.25" x14ac:dyDescent="0.45">
      <c r="B54" s="90" t="s">
        <v>117</v>
      </c>
      <c r="C54" s="90"/>
      <c r="D54" s="84" t="s">
        <v>131</v>
      </c>
      <c r="E54" s="84" t="s">
        <v>131</v>
      </c>
      <c r="F54" s="84" t="s">
        <v>131</v>
      </c>
      <c r="G54" s="84" t="s">
        <v>131</v>
      </c>
      <c r="H54" s="84" t="s">
        <v>131</v>
      </c>
      <c r="I54" s="85">
        <f>I55</f>
        <v>465</v>
      </c>
      <c r="J54" s="85">
        <f>J55</f>
        <v>424.6</v>
      </c>
      <c r="K54" s="85">
        <f>K55</f>
        <v>175.8</v>
      </c>
      <c r="L54" s="86">
        <f>L55</f>
        <v>26</v>
      </c>
      <c r="M54" s="84" t="s">
        <v>131</v>
      </c>
      <c r="N54" s="84" t="s">
        <v>131</v>
      </c>
      <c r="O54" s="87">
        <v>89459.11</v>
      </c>
      <c r="P54" s="87">
        <f t="shared" si="0"/>
        <v>192.38518279569894</v>
      </c>
      <c r="Q54" s="50">
        <f>MAX(Q55)</f>
        <v>192.38518279569894</v>
      </c>
      <c r="R54" s="88"/>
    </row>
    <row r="55" spans="1:18" ht="35.25" x14ac:dyDescent="0.5">
      <c r="A55" s="1">
        <v>1</v>
      </c>
      <c r="B55" s="89">
        <f>SUBTOTAL(103,$A$18:A55)</f>
        <v>26</v>
      </c>
      <c r="C55" s="90" t="s">
        <v>193</v>
      </c>
      <c r="D55" s="84">
        <v>1953</v>
      </c>
      <c r="E55" s="84"/>
      <c r="F55" s="84" t="s">
        <v>50</v>
      </c>
      <c r="G55" s="84" t="s">
        <v>58</v>
      </c>
      <c r="H55" s="84" t="s">
        <v>59</v>
      </c>
      <c r="I55" s="85">
        <v>465</v>
      </c>
      <c r="J55" s="85">
        <v>424.6</v>
      </c>
      <c r="K55" s="85">
        <f>J55-248.8</f>
        <v>175.8</v>
      </c>
      <c r="L55" s="86">
        <v>26</v>
      </c>
      <c r="M55" s="84" t="s">
        <v>49</v>
      </c>
      <c r="N55" s="84" t="s">
        <v>51</v>
      </c>
      <c r="O55" s="87">
        <v>89459.11</v>
      </c>
      <c r="P55" s="87">
        <f t="shared" si="0"/>
        <v>192.38518279569894</v>
      </c>
      <c r="Q55" s="50">
        <v>192.38518279569894</v>
      </c>
      <c r="R55" s="88"/>
    </row>
    <row r="56" spans="1:18" ht="35.25" x14ac:dyDescent="0.45">
      <c r="B56" s="90" t="s">
        <v>121</v>
      </c>
      <c r="C56" s="90"/>
      <c r="D56" s="84" t="s">
        <v>131</v>
      </c>
      <c r="E56" s="84" t="s">
        <v>131</v>
      </c>
      <c r="F56" s="84" t="s">
        <v>131</v>
      </c>
      <c r="G56" s="84" t="s">
        <v>131</v>
      </c>
      <c r="H56" s="84" t="s">
        <v>131</v>
      </c>
      <c r="I56" s="85">
        <f>I57</f>
        <v>861.5</v>
      </c>
      <c r="J56" s="85">
        <f>J57</f>
        <v>861.5</v>
      </c>
      <c r="K56" s="85">
        <f>K57</f>
        <v>816.5</v>
      </c>
      <c r="L56" s="86">
        <f>L57</f>
        <v>31</v>
      </c>
      <c r="M56" s="84" t="s">
        <v>131</v>
      </c>
      <c r="N56" s="84" t="s">
        <v>131</v>
      </c>
      <c r="O56" s="87">
        <v>3168456.39</v>
      </c>
      <c r="P56" s="87">
        <f t="shared" si="0"/>
        <v>3677.8367846778874</v>
      </c>
      <c r="Q56" s="50">
        <f>MAX(Q57)</f>
        <v>9046.4224724318065</v>
      </c>
      <c r="R56" s="88"/>
    </row>
    <row r="57" spans="1:18" ht="35.25" x14ac:dyDescent="0.5">
      <c r="A57" s="1">
        <v>1</v>
      </c>
      <c r="B57" s="89">
        <f>SUBTOTAL(103,$A$18:A57)</f>
        <v>27</v>
      </c>
      <c r="C57" s="90" t="s">
        <v>196</v>
      </c>
      <c r="D57" s="84">
        <v>1980</v>
      </c>
      <c r="E57" s="84"/>
      <c r="F57" s="84" t="s">
        <v>50</v>
      </c>
      <c r="G57" s="84" t="s">
        <v>58</v>
      </c>
      <c r="H57" s="84" t="s">
        <v>63</v>
      </c>
      <c r="I57" s="85">
        <v>861.5</v>
      </c>
      <c r="J57" s="85">
        <v>861.5</v>
      </c>
      <c r="K57" s="85">
        <f>J57-45</f>
        <v>816.5</v>
      </c>
      <c r="L57" s="86">
        <v>31</v>
      </c>
      <c r="M57" s="84" t="s">
        <v>52</v>
      </c>
      <c r="N57" s="84" t="s">
        <v>54</v>
      </c>
      <c r="O57" s="87">
        <v>3168456.39</v>
      </c>
      <c r="P57" s="87">
        <f t="shared" si="0"/>
        <v>3677.8367846778874</v>
      </c>
      <c r="Q57" s="50">
        <v>9046.4224724318065</v>
      </c>
      <c r="R57" s="88"/>
    </row>
    <row r="58" spans="1:18" ht="35.25" x14ac:dyDescent="0.45">
      <c r="B58" s="90" t="s">
        <v>123</v>
      </c>
      <c r="C58" s="90"/>
      <c r="D58" s="84" t="s">
        <v>131</v>
      </c>
      <c r="E58" s="84" t="s">
        <v>131</v>
      </c>
      <c r="F58" s="84" t="s">
        <v>131</v>
      </c>
      <c r="G58" s="84" t="s">
        <v>131</v>
      </c>
      <c r="H58" s="84" t="s">
        <v>131</v>
      </c>
      <c r="I58" s="85">
        <f>I60+I59+I61</f>
        <v>2249.1999999999998</v>
      </c>
      <c r="J58" s="85">
        <f>J60+J59+J61</f>
        <v>2068.4</v>
      </c>
      <c r="K58" s="85">
        <f>K60+K59+K61</f>
        <v>2023.6000000000001</v>
      </c>
      <c r="L58" s="86">
        <f>L60+L59+L61</f>
        <v>104</v>
      </c>
      <c r="M58" s="84" t="s">
        <v>131</v>
      </c>
      <c r="N58" s="84" t="s">
        <v>131</v>
      </c>
      <c r="O58" s="87">
        <v>4966030.97</v>
      </c>
      <c r="P58" s="87">
        <f t="shared" si="0"/>
        <v>2207.9099101902898</v>
      </c>
      <c r="Q58" s="50">
        <f>MAX(Q59:Q61)</f>
        <v>7657.1483388654951</v>
      </c>
      <c r="R58" s="88"/>
    </row>
    <row r="59" spans="1:18" ht="35.25" x14ac:dyDescent="0.5">
      <c r="A59" s="1">
        <v>1</v>
      </c>
      <c r="B59" s="89">
        <f>SUBTOTAL(103,$A$18:A59)</f>
        <v>28</v>
      </c>
      <c r="C59" s="90" t="s">
        <v>230</v>
      </c>
      <c r="D59" s="84">
        <v>1980</v>
      </c>
      <c r="E59" s="84"/>
      <c r="F59" s="84" t="s">
        <v>65</v>
      </c>
      <c r="G59" s="84" t="s">
        <v>63</v>
      </c>
      <c r="H59" s="84" t="s">
        <v>63</v>
      </c>
      <c r="I59" s="85">
        <v>1481.6</v>
      </c>
      <c r="J59" s="85">
        <v>1361.4</v>
      </c>
      <c r="K59" s="85">
        <v>1361.4</v>
      </c>
      <c r="L59" s="86">
        <v>70</v>
      </c>
      <c r="M59" s="84" t="s">
        <v>49</v>
      </c>
      <c r="N59" s="84" t="s">
        <v>51</v>
      </c>
      <c r="O59" s="87">
        <v>1924066.04</v>
      </c>
      <c r="P59" s="87">
        <f t="shared" si="0"/>
        <v>1298.6406857451404</v>
      </c>
      <c r="Q59" s="50">
        <v>3441.8715140388776</v>
      </c>
      <c r="R59" s="88"/>
    </row>
    <row r="60" spans="1:18" ht="35.25" x14ac:dyDescent="0.5">
      <c r="A60" s="1">
        <v>1</v>
      </c>
      <c r="B60" s="89">
        <f>SUBTOTAL(103,$A$18:A60)</f>
        <v>29</v>
      </c>
      <c r="C60" s="90" t="s">
        <v>194</v>
      </c>
      <c r="D60" s="84">
        <v>1970</v>
      </c>
      <c r="E60" s="84"/>
      <c r="F60" s="84" t="s">
        <v>50</v>
      </c>
      <c r="G60" s="84" t="s">
        <v>58</v>
      </c>
      <c r="H60" s="84" t="s">
        <v>59</v>
      </c>
      <c r="I60" s="85">
        <v>403.7</v>
      </c>
      <c r="J60" s="85">
        <v>373</v>
      </c>
      <c r="K60" s="85">
        <f>J60-44.8</f>
        <v>328.2</v>
      </c>
      <c r="L60" s="86">
        <v>20</v>
      </c>
      <c r="M60" s="84" t="s">
        <v>49</v>
      </c>
      <c r="N60" s="84" t="s">
        <v>51</v>
      </c>
      <c r="O60" s="87">
        <v>1650932.93</v>
      </c>
      <c r="P60" s="87">
        <f t="shared" si="0"/>
        <v>4089.5044092147632</v>
      </c>
      <c r="Q60" s="50">
        <v>7657.1483388654951</v>
      </c>
      <c r="R60" s="88"/>
    </row>
    <row r="61" spans="1:18" ht="35.25" x14ac:dyDescent="0.5">
      <c r="A61" s="1">
        <v>1</v>
      </c>
      <c r="B61" s="89">
        <f>SUBTOTAL(103,$A$18:A61)</f>
        <v>30</v>
      </c>
      <c r="C61" s="90" t="s">
        <v>33</v>
      </c>
      <c r="D61" s="84">
        <v>1968</v>
      </c>
      <c r="E61" s="84"/>
      <c r="F61" s="84" t="s">
        <v>50</v>
      </c>
      <c r="G61" s="84" t="s">
        <v>58</v>
      </c>
      <c r="H61" s="84" t="s">
        <v>59</v>
      </c>
      <c r="I61" s="85">
        <v>363.9</v>
      </c>
      <c r="J61" s="85">
        <v>334</v>
      </c>
      <c r="K61" s="85">
        <v>334</v>
      </c>
      <c r="L61" s="86">
        <v>14</v>
      </c>
      <c r="M61" s="84" t="s">
        <v>49</v>
      </c>
      <c r="N61" s="84" t="s">
        <v>51</v>
      </c>
      <c r="O61" s="87">
        <v>1391032.0000000002</v>
      </c>
      <c r="P61" s="87">
        <f t="shared" si="0"/>
        <v>3822.5666391865907</v>
      </c>
      <c r="Q61" s="50">
        <v>7570.5400054960173</v>
      </c>
      <c r="R61" s="88"/>
    </row>
    <row r="62" spans="1:18" ht="35.25" x14ac:dyDescent="0.45">
      <c r="B62" s="90" t="s">
        <v>122</v>
      </c>
      <c r="C62" s="90"/>
      <c r="D62" s="84" t="s">
        <v>131</v>
      </c>
      <c r="E62" s="84" t="s">
        <v>131</v>
      </c>
      <c r="F62" s="84" t="s">
        <v>131</v>
      </c>
      <c r="G62" s="84" t="s">
        <v>131</v>
      </c>
      <c r="H62" s="84" t="s">
        <v>131</v>
      </c>
      <c r="I62" s="85">
        <f>I63</f>
        <v>940.4</v>
      </c>
      <c r="J62" s="85">
        <f>J63</f>
        <v>940.4</v>
      </c>
      <c r="K62" s="85">
        <f>K63</f>
        <v>940.4</v>
      </c>
      <c r="L62" s="86">
        <f>L63</f>
        <v>26</v>
      </c>
      <c r="M62" s="84" t="s">
        <v>131</v>
      </c>
      <c r="N62" s="84" t="s">
        <v>131</v>
      </c>
      <c r="O62" s="87">
        <v>1661171.06</v>
      </c>
      <c r="P62" s="87">
        <f t="shared" si="0"/>
        <v>1766.4515737983838</v>
      </c>
      <c r="Q62" s="50">
        <f>MAX(Q63)</f>
        <v>5181.5360569970244</v>
      </c>
      <c r="R62" s="88"/>
    </row>
    <row r="63" spans="1:18" ht="35.25" x14ac:dyDescent="0.5">
      <c r="A63" s="1">
        <v>1</v>
      </c>
      <c r="B63" s="89">
        <f>SUBTOTAL(103,$A$18:A63)</f>
        <v>31</v>
      </c>
      <c r="C63" s="90" t="s">
        <v>225</v>
      </c>
      <c r="D63" s="84">
        <v>1987</v>
      </c>
      <c r="E63" s="84"/>
      <c r="F63" s="84" t="s">
        <v>50</v>
      </c>
      <c r="G63" s="84" t="s">
        <v>58</v>
      </c>
      <c r="H63" s="84" t="s">
        <v>58</v>
      </c>
      <c r="I63" s="85">
        <v>940.4</v>
      </c>
      <c r="J63" s="85">
        <v>940.4</v>
      </c>
      <c r="K63" s="85">
        <f>J63</f>
        <v>940.4</v>
      </c>
      <c r="L63" s="86">
        <v>26</v>
      </c>
      <c r="M63" s="84" t="s">
        <v>52</v>
      </c>
      <c r="N63" s="84" t="s">
        <v>227</v>
      </c>
      <c r="O63" s="87">
        <v>1661171.06</v>
      </c>
      <c r="P63" s="87">
        <f t="shared" si="0"/>
        <v>1766.4515737983838</v>
      </c>
      <c r="Q63" s="50">
        <v>5181.5360569970244</v>
      </c>
      <c r="R63" s="88"/>
    </row>
    <row r="64" spans="1:18" ht="35.25" x14ac:dyDescent="0.5">
      <c r="B64" s="92" t="s">
        <v>108</v>
      </c>
      <c r="C64" s="90"/>
      <c r="D64" s="84" t="s">
        <v>131</v>
      </c>
      <c r="E64" s="84" t="s">
        <v>131</v>
      </c>
      <c r="F64" s="84" t="s">
        <v>131</v>
      </c>
      <c r="G64" s="84" t="s">
        <v>131</v>
      </c>
      <c r="H64" s="84" t="s">
        <v>131</v>
      </c>
      <c r="I64" s="85">
        <f>I65</f>
        <v>1743.7</v>
      </c>
      <c r="J64" s="85">
        <f>J65</f>
        <v>1552.6</v>
      </c>
      <c r="K64" s="85">
        <f>K65</f>
        <v>1552.6</v>
      </c>
      <c r="L64" s="86">
        <f>L65</f>
        <v>65</v>
      </c>
      <c r="M64" s="84" t="s">
        <v>131</v>
      </c>
      <c r="N64" s="84" t="s">
        <v>131</v>
      </c>
      <c r="O64" s="87">
        <v>105794.97</v>
      </c>
      <c r="P64" s="87">
        <f t="shared" si="0"/>
        <v>60.672690256351437</v>
      </c>
      <c r="Q64" s="50">
        <f>MAX(Q65)</f>
        <v>60.672690256351437</v>
      </c>
      <c r="R64" s="88"/>
    </row>
    <row r="65" spans="1:18" ht="35.25" x14ac:dyDescent="0.5">
      <c r="A65" s="1">
        <v>1</v>
      </c>
      <c r="B65" s="89">
        <f>SUBTOTAL(103,$A$18:A65)</f>
        <v>32</v>
      </c>
      <c r="C65" s="90" t="s">
        <v>256</v>
      </c>
      <c r="D65" s="84">
        <v>1978</v>
      </c>
      <c r="E65" s="84"/>
      <c r="F65" s="84" t="s">
        <v>50</v>
      </c>
      <c r="G65" s="84" t="s">
        <v>63</v>
      </c>
      <c r="H65" s="84" t="s">
        <v>63</v>
      </c>
      <c r="I65" s="85">
        <v>1743.7</v>
      </c>
      <c r="J65" s="85">
        <v>1552.6</v>
      </c>
      <c r="K65" s="85">
        <f>J65</f>
        <v>1552.6</v>
      </c>
      <c r="L65" s="86">
        <v>65</v>
      </c>
      <c r="M65" s="84" t="s">
        <v>52</v>
      </c>
      <c r="N65" s="84" t="s">
        <v>98</v>
      </c>
      <c r="O65" s="87">
        <v>105794.97</v>
      </c>
      <c r="P65" s="87">
        <f t="shared" si="0"/>
        <v>60.672690256351437</v>
      </c>
      <c r="Q65" s="50">
        <v>60.672690256351437</v>
      </c>
      <c r="R65" s="88"/>
    </row>
    <row r="66" spans="1:18" ht="35.25" x14ac:dyDescent="0.5">
      <c r="B66" s="92" t="s">
        <v>126</v>
      </c>
      <c r="C66" s="90"/>
      <c r="D66" s="84" t="s">
        <v>131</v>
      </c>
      <c r="E66" s="84" t="s">
        <v>131</v>
      </c>
      <c r="F66" s="84" t="s">
        <v>131</v>
      </c>
      <c r="G66" s="84" t="s">
        <v>131</v>
      </c>
      <c r="H66" s="84" t="s">
        <v>131</v>
      </c>
      <c r="I66" s="85">
        <f>I67</f>
        <v>1105.0999999999999</v>
      </c>
      <c r="J66" s="85">
        <f>J67</f>
        <v>953.3</v>
      </c>
      <c r="K66" s="85">
        <f>K67</f>
        <v>870.1</v>
      </c>
      <c r="L66" s="86">
        <f>L67</f>
        <v>44</v>
      </c>
      <c r="M66" s="84" t="s">
        <v>131</v>
      </c>
      <c r="N66" s="84" t="s">
        <v>131</v>
      </c>
      <c r="O66" s="87">
        <v>603261.75</v>
      </c>
      <c r="P66" s="87">
        <f t="shared" si="0"/>
        <v>545.88883358972043</v>
      </c>
      <c r="Q66" s="50">
        <f>MAX(Q67)</f>
        <v>810.46</v>
      </c>
      <c r="R66" s="88"/>
    </row>
    <row r="67" spans="1:18" ht="35.25" x14ac:dyDescent="0.5">
      <c r="A67" s="1">
        <v>1</v>
      </c>
      <c r="B67" s="89">
        <f>SUBTOTAL(103,$A$18:A67)</f>
        <v>33</v>
      </c>
      <c r="C67" s="90" t="s">
        <v>257</v>
      </c>
      <c r="D67" s="84">
        <v>1979</v>
      </c>
      <c r="E67" s="84"/>
      <c r="F67" s="84" t="s">
        <v>50</v>
      </c>
      <c r="G67" s="84" t="s">
        <v>58</v>
      </c>
      <c r="H67" s="84" t="s">
        <v>63</v>
      </c>
      <c r="I67" s="85">
        <v>1105.0999999999999</v>
      </c>
      <c r="J67" s="85">
        <v>953.3</v>
      </c>
      <c r="K67" s="85">
        <v>870.1</v>
      </c>
      <c r="L67" s="86">
        <v>44</v>
      </c>
      <c r="M67" s="84" t="s">
        <v>52</v>
      </c>
      <c r="N67" s="84" t="s">
        <v>246</v>
      </c>
      <c r="O67" s="87">
        <v>603261.75</v>
      </c>
      <c r="P67" s="87">
        <f t="shared" si="0"/>
        <v>545.88883358972043</v>
      </c>
      <c r="Q67" s="50">
        <v>810.46</v>
      </c>
      <c r="R67" s="88"/>
    </row>
    <row r="68" spans="1:18" ht="35.25" x14ac:dyDescent="0.45">
      <c r="B68" s="82" t="s">
        <v>425</v>
      </c>
      <c r="C68" s="83"/>
      <c r="D68" s="84" t="s">
        <v>131</v>
      </c>
      <c r="E68" s="84" t="s">
        <v>131</v>
      </c>
      <c r="F68" s="84" t="s">
        <v>131</v>
      </c>
      <c r="G68" s="84" t="s">
        <v>131</v>
      </c>
      <c r="H68" s="84" t="s">
        <v>131</v>
      </c>
      <c r="I68" s="85">
        <f>I69+I73+I75+I77+I79+I81</f>
        <v>5362.3</v>
      </c>
      <c r="J68" s="85">
        <f>J69+J73+J75+J77+J79+J81</f>
        <v>4635.5</v>
      </c>
      <c r="K68" s="85">
        <f>K69+K73+K75+K77+K79+K81</f>
        <v>4329.5</v>
      </c>
      <c r="L68" s="86">
        <f>L69+L73+L75+L77+L79+L81</f>
        <v>244</v>
      </c>
      <c r="M68" s="84" t="s">
        <v>131</v>
      </c>
      <c r="N68" s="84" t="s">
        <v>131</v>
      </c>
      <c r="O68" s="85">
        <v>11274519.959999999</v>
      </c>
      <c r="P68" s="87">
        <f t="shared" si="0"/>
        <v>2102.5530015105455</v>
      </c>
      <c r="Q68" s="50">
        <f>MAX(Q69:Q82)</f>
        <v>8452.8653150684931</v>
      </c>
      <c r="R68" s="88"/>
    </row>
    <row r="69" spans="1:18" ht="35.25" x14ac:dyDescent="0.45">
      <c r="B69" s="90" t="s">
        <v>206</v>
      </c>
      <c r="C69" s="90"/>
      <c r="D69" s="84" t="s">
        <v>131</v>
      </c>
      <c r="E69" s="84" t="s">
        <v>131</v>
      </c>
      <c r="F69" s="84" t="s">
        <v>131</v>
      </c>
      <c r="G69" s="84" t="s">
        <v>131</v>
      </c>
      <c r="H69" s="84" t="s">
        <v>131</v>
      </c>
      <c r="I69" s="85">
        <f>SUM(I70:I72)</f>
        <v>1180.5999999999999</v>
      </c>
      <c r="J69" s="85">
        <f>SUM(J70:J72)</f>
        <v>1060.7</v>
      </c>
      <c r="K69" s="85">
        <f>SUM(K70:K72)</f>
        <v>932.7</v>
      </c>
      <c r="L69" s="86">
        <f>SUM(L70:L72)</f>
        <v>60</v>
      </c>
      <c r="M69" s="84" t="s">
        <v>131</v>
      </c>
      <c r="N69" s="84" t="s">
        <v>131</v>
      </c>
      <c r="O69" s="87">
        <v>4318971.5999999996</v>
      </c>
      <c r="P69" s="87">
        <f t="shared" si="0"/>
        <v>3658.2852786718618</v>
      </c>
      <c r="Q69" s="50">
        <f>MAX(Q70:Q72)</f>
        <v>8303.965208577878</v>
      </c>
      <c r="R69" s="88"/>
    </row>
    <row r="70" spans="1:18" ht="35.25" x14ac:dyDescent="0.5">
      <c r="A70" s="1">
        <v>1</v>
      </c>
      <c r="B70" s="89">
        <f>SUBTOTAL(103,$A$69:A70)</f>
        <v>1</v>
      </c>
      <c r="C70" s="90" t="s">
        <v>182</v>
      </c>
      <c r="D70" s="84">
        <v>1961</v>
      </c>
      <c r="E70" s="84"/>
      <c r="F70" s="84" t="s">
        <v>50</v>
      </c>
      <c r="G70" s="84" t="s">
        <v>58</v>
      </c>
      <c r="H70" s="84" t="s">
        <v>59</v>
      </c>
      <c r="I70" s="85">
        <v>301.39999999999998</v>
      </c>
      <c r="J70" s="85">
        <v>276.5</v>
      </c>
      <c r="K70" s="85">
        <f>J70-38</f>
        <v>238.5</v>
      </c>
      <c r="L70" s="86">
        <v>16</v>
      </c>
      <c r="M70" s="84" t="s">
        <v>52</v>
      </c>
      <c r="N70" s="84" t="s">
        <v>172</v>
      </c>
      <c r="O70" s="87">
        <v>903430.57</v>
      </c>
      <c r="P70" s="87">
        <f t="shared" si="0"/>
        <v>2997.4471466489717</v>
      </c>
      <c r="Q70" s="50">
        <v>7545.164934306571</v>
      </c>
      <c r="R70" s="88"/>
    </row>
    <row r="71" spans="1:18" ht="35.25" x14ac:dyDescent="0.5">
      <c r="A71" s="1">
        <v>1</v>
      </c>
      <c r="B71" s="89">
        <f>SUBTOTAL(103,$A$69:A71)</f>
        <v>2</v>
      </c>
      <c r="C71" s="91" t="s">
        <v>232</v>
      </c>
      <c r="D71" s="84">
        <v>1956</v>
      </c>
      <c r="E71" s="84"/>
      <c r="F71" s="84" t="s">
        <v>50</v>
      </c>
      <c r="G71" s="84" t="s">
        <v>58</v>
      </c>
      <c r="H71" s="84" t="s">
        <v>59</v>
      </c>
      <c r="I71" s="85">
        <v>443</v>
      </c>
      <c r="J71" s="85">
        <v>397.1</v>
      </c>
      <c r="K71" s="85">
        <v>353.4</v>
      </c>
      <c r="L71" s="86">
        <v>24</v>
      </c>
      <c r="M71" s="84" t="s">
        <v>52</v>
      </c>
      <c r="N71" s="84" t="s">
        <v>228</v>
      </c>
      <c r="O71" s="87">
        <v>2137971.37</v>
      </c>
      <c r="P71" s="87">
        <f t="shared" si="0"/>
        <v>4826.120474040632</v>
      </c>
      <c r="Q71" s="50">
        <v>8303.965208577878</v>
      </c>
      <c r="R71" s="88"/>
    </row>
    <row r="72" spans="1:18" ht="35.25" x14ac:dyDescent="0.5">
      <c r="A72" s="1">
        <v>1</v>
      </c>
      <c r="B72" s="89">
        <f>SUBTOTAL(103,$A$69:A72)</f>
        <v>3</v>
      </c>
      <c r="C72" s="91" t="s">
        <v>254</v>
      </c>
      <c r="D72" s="84">
        <v>1957</v>
      </c>
      <c r="E72" s="84"/>
      <c r="F72" s="84" t="s">
        <v>50</v>
      </c>
      <c r="G72" s="84" t="s">
        <v>58</v>
      </c>
      <c r="H72" s="84" t="s">
        <v>59</v>
      </c>
      <c r="I72" s="85">
        <v>436.2</v>
      </c>
      <c r="J72" s="85">
        <v>387.1</v>
      </c>
      <c r="K72" s="85">
        <v>340.8</v>
      </c>
      <c r="L72" s="86">
        <v>20</v>
      </c>
      <c r="M72" s="84" t="s">
        <v>52</v>
      </c>
      <c r="N72" s="84" t="s">
        <v>255</v>
      </c>
      <c r="O72" s="87">
        <v>1277569.6599999999</v>
      </c>
      <c r="P72" s="87">
        <f t="shared" si="0"/>
        <v>2928.8621274644656</v>
      </c>
      <c r="Q72" s="50">
        <v>7917.1949142595149</v>
      </c>
      <c r="R72" s="88"/>
    </row>
    <row r="73" spans="1:18" ht="35.25" x14ac:dyDescent="0.45">
      <c r="B73" s="90" t="s">
        <v>105</v>
      </c>
      <c r="C73" s="90"/>
      <c r="D73" s="84" t="s">
        <v>131</v>
      </c>
      <c r="E73" s="84" t="s">
        <v>131</v>
      </c>
      <c r="F73" s="84" t="s">
        <v>131</v>
      </c>
      <c r="G73" s="84" t="s">
        <v>131</v>
      </c>
      <c r="H73" s="84" t="s">
        <v>131</v>
      </c>
      <c r="I73" s="85">
        <f>I74</f>
        <v>366.5</v>
      </c>
      <c r="J73" s="85">
        <f>J74</f>
        <v>336.9</v>
      </c>
      <c r="K73" s="85">
        <f>K74</f>
        <v>336.9</v>
      </c>
      <c r="L73" s="86">
        <f>L74</f>
        <v>25</v>
      </c>
      <c r="M73" s="84" t="s">
        <v>131</v>
      </c>
      <c r="N73" s="84" t="s">
        <v>131</v>
      </c>
      <c r="O73" s="87">
        <v>1358175.69</v>
      </c>
      <c r="P73" s="87">
        <f t="shared" si="0"/>
        <v>3705.7999727148704</v>
      </c>
      <c r="Q73" s="50">
        <f>Q74</f>
        <v>7419.5125457025924</v>
      </c>
      <c r="R73" s="88"/>
    </row>
    <row r="74" spans="1:18" ht="35.25" x14ac:dyDescent="0.5">
      <c r="A74" s="1">
        <v>1</v>
      </c>
      <c r="B74" s="89">
        <f>SUBTOTAL(103,$A$69:A74)</f>
        <v>4</v>
      </c>
      <c r="C74" s="90" t="s">
        <v>183</v>
      </c>
      <c r="D74" s="84">
        <v>1971</v>
      </c>
      <c r="E74" s="84"/>
      <c r="F74" s="84" t="s">
        <v>50</v>
      </c>
      <c r="G74" s="84" t="s">
        <v>58</v>
      </c>
      <c r="H74" s="84" t="s">
        <v>59</v>
      </c>
      <c r="I74" s="85">
        <v>366.5</v>
      </c>
      <c r="J74" s="85">
        <v>336.9</v>
      </c>
      <c r="K74" s="85">
        <f>J74</f>
        <v>336.9</v>
      </c>
      <c r="L74" s="86">
        <f>L75</f>
        <v>25</v>
      </c>
      <c r="M74" s="84" t="s">
        <v>52</v>
      </c>
      <c r="N74" s="84" t="s">
        <v>72</v>
      </c>
      <c r="O74" s="87">
        <v>1358175.69</v>
      </c>
      <c r="P74" s="87">
        <f t="shared" si="0"/>
        <v>3705.7999727148704</v>
      </c>
      <c r="Q74" s="50">
        <v>7419.5125457025924</v>
      </c>
      <c r="R74" s="88"/>
    </row>
    <row r="75" spans="1:18" ht="35.25" x14ac:dyDescent="0.45">
      <c r="B75" s="90" t="s">
        <v>207</v>
      </c>
      <c r="C75" s="90"/>
      <c r="D75" s="84" t="s">
        <v>131</v>
      </c>
      <c r="E75" s="84" t="s">
        <v>131</v>
      </c>
      <c r="F75" s="84" t="s">
        <v>131</v>
      </c>
      <c r="G75" s="84" t="s">
        <v>131</v>
      </c>
      <c r="H75" s="84" t="s">
        <v>131</v>
      </c>
      <c r="I75" s="85">
        <f>I76</f>
        <v>410.7</v>
      </c>
      <c r="J75" s="85">
        <f>J76</f>
        <v>379.6</v>
      </c>
      <c r="K75" s="85">
        <f>K76</f>
        <v>379.6</v>
      </c>
      <c r="L75" s="86">
        <f>L76</f>
        <v>25</v>
      </c>
      <c r="M75" s="84" t="s">
        <v>131</v>
      </c>
      <c r="N75" s="84" t="s">
        <v>131</v>
      </c>
      <c r="O75" s="87">
        <v>60184.81</v>
      </c>
      <c r="P75" s="87">
        <f t="shared" si="0"/>
        <v>146.54202580959338</v>
      </c>
      <c r="Q75" s="50">
        <f>Q76</f>
        <v>146.54202580959338</v>
      </c>
      <c r="R75" s="88"/>
    </row>
    <row r="76" spans="1:18" ht="35.25" x14ac:dyDescent="0.5">
      <c r="A76" s="1">
        <v>1</v>
      </c>
      <c r="B76" s="89">
        <f>SUBTOTAL(103,$A$69:A76)</f>
        <v>5</v>
      </c>
      <c r="C76" s="90" t="s">
        <v>426</v>
      </c>
      <c r="D76" s="84">
        <v>1997</v>
      </c>
      <c r="E76" s="84"/>
      <c r="F76" s="84" t="s">
        <v>50</v>
      </c>
      <c r="G76" s="84">
        <v>2</v>
      </c>
      <c r="H76" s="84">
        <v>1</v>
      </c>
      <c r="I76" s="85">
        <v>410.7</v>
      </c>
      <c r="J76" s="85">
        <v>379.6</v>
      </c>
      <c r="K76" s="85">
        <v>379.6</v>
      </c>
      <c r="L76" s="86">
        <v>25</v>
      </c>
      <c r="M76" s="84" t="s">
        <v>49</v>
      </c>
      <c r="N76" s="84" t="s">
        <v>51</v>
      </c>
      <c r="O76" s="87">
        <v>60184.81</v>
      </c>
      <c r="P76" s="87">
        <f t="shared" si="0"/>
        <v>146.54202580959338</v>
      </c>
      <c r="Q76" s="50">
        <v>146.54202580959338</v>
      </c>
      <c r="R76" s="88"/>
    </row>
    <row r="77" spans="1:18" ht="35.25" x14ac:dyDescent="0.45">
      <c r="B77" s="90" t="s">
        <v>94</v>
      </c>
      <c r="C77" s="90"/>
      <c r="D77" s="84" t="s">
        <v>131</v>
      </c>
      <c r="E77" s="84" t="s">
        <v>131</v>
      </c>
      <c r="F77" s="84" t="s">
        <v>131</v>
      </c>
      <c r="G77" s="84" t="s">
        <v>131</v>
      </c>
      <c r="H77" s="84" t="s">
        <v>131</v>
      </c>
      <c r="I77" s="85">
        <f>SUM(I78:I78)</f>
        <v>306.60000000000002</v>
      </c>
      <c r="J77" s="85">
        <f>SUM(J78:J78)</f>
        <v>285.60000000000002</v>
      </c>
      <c r="K77" s="85">
        <f>SUM(K78:K78)</f>
        <v>252.40000000000003</v>
      </c>
      <c r="L77" s="86">
        <f>SUM(L78:L78)</f>
        <v>21</v>
      </c>
      <c r="M77" s="84" t="s">
        <v>131</v>
      </c>
      <c r="N77" s="84" t="s">
        <v>131</v>
      </c>
      <c r="O77" s="87">
        <v>1003273.4</v>
      </c>
      <c r="P77" s="87">
        <f t="shared" si="0"/>
        <v>3272.2550554468362</v>
      </c>
      <c r="Q77" s="50">
        <f>MAX(Q78:Q78)</f>
        <v>8452.8653150684931</v>
      </c>
      <c r="R77" s="88"/>
    </row>
    <row r="78" spans="1:18" ht="35.25" x14ac:dyDescent="0.5">
      <c r="A78" s="1">
        <v>1</v>
      </c>
      <c r="B78" s="89">
        <f>SUBTOTAL(103,$A$69:A78)</f>
        <v>6</v>
      </c>
      <c r="C78" s="90" t="s">
        <v>187</v>
      </c>
      <c r="D78" s="84">
        <v>1960</v>
      </c>
      <c r="E78" s="84"/>
      <c r="F78" s="84" t="s">
        <v>50</v>
      </c>
      <c r="G78" s="84" t="s">
        <v>58</v>
      </c>
      <c r="H78" s="84" t="s">
        <v>59</v>
      </c>
      <c r="I78" s="85">
        <v>306.60000000000002</v>
      </c>
      <c r="J78" s="85">
        <v>285.60000000000002</v>
      </c>
      <c r="K78" s="85">
        <f>J78-33.2</f>
        <v>252.40000000000003</v>
      </c>
      <c r="L78" s="86">
        <v>21</v>
      </c>
      <c r="M78" s="84" t="s">
        <v>49</v>
      </c>
      <c r="N78" s="84" t="s">
        <v>51</v>
      </c>
      <c r="O78" s="87">
        <v>1003273.4</v>
      </c>
      <c r="P78" s="87">
        <f t="shared" si="0"/>
        <v>3272.2550554468362</v>
      </c>
      <c r="Q78" s="50">
        <v>8452.8653150684931</v>
      </c>
      <c r="R78" s="88"/>
    </row>
    <row r="79" spans="1:18" ht="35.25" x14ac:dyDescent="0.45">
      <c r="B79" s="90" t="s">
        <v>112</v>
      </c>
      <c r="C79" s="90"/>
      <c r="D79" s="84" t="s">
        <v>131</v>
      </c>
      <c r="E79" s="84" t="s">
        <v>131</v>
      </c>
      <c r="F79" s="84" t="s">
        <v>131</v>
      </c>
      <c r="G79" s="84" t="s">
        <v>131</v>
      </c>
      <c r="H79" s="84" t="s">
        <v>131</v>
      </c>
      <c r="I79" s="85">
        <f>I80</f>
        <v>1840.2</v>
      </c>
      <c r="J79" s="85">
        <f>J80</f>
        <v>1840.2</v>
      </c>
      <c r="K79" s="85">
        <f>K80</f>
        <v>1695.4</v>
      </c>
      <c r="L79" s="86">
        <f>L80</f>
        <v>77</v>
      </c>
      <c r="M79" s="84" t="s">
        <v>131</v>
      </c>
      <c r="N79" s="84" t="s">
        <v>131</v>
      </c>
      <c r="O79" s="87">
        <v>4407071.78</v>
      </c>
      <c r="P79" s="87">
        <f t="shared" si="0"/>
        <v>2394.8873926747092</v>
      </c>
      <c r="Q79" s="50">
        <f>Q80</f>
        <v>5045.9146249320729</v>
      </c>
      <c r="R79" s="88"/>
    </row>
    <row r="80" spans="1:18" ht="35.25" x14ac:dyDescent="0.5">
      <c r="A80" s="1">
        <v>1</v>
      </c>
      <c r="B80" s="89">
        <f>SUBTOTAL(103,$A$69:A80)</f>
        <v>7</v>
      </c>
      <c r="C80" s="90" t="s">
        <v>189</v>
      </c>
      <c r="D80" s="84">
        <v>1986</v>
      </c>
      <c r="E80" s="84"/>
      <c r="F80" s="84" t="s">
        <v>50</v>
      </c>
      <c r="G80" s="84" t="s">
        <v>63</v>
      </c>
      <c r="H80" s="84" t="s">
        <v>63</v>
      </c>
      <c r="I80" s="85">
        <v>1840.2</v>
      </c>
      <c r="J80" s="85">
        <v>1840.2</v>
      </c>
      <c r="K80" s="85">
        <f>J80-144.8</f>
        <v>1695.4</v>
      </c>
      <c r="L80" s="86">
        <v>77</v>
      </c>
      <c r="M80" s="84" t="s">
        <v>74</v>
      </c>
      <c r="N80" s="84" t="s">
        <v>220</v>
      </c>
      <c r="O80" s="87">
        <v>4407071.78</v>
      </c>
      <c r="P80" s="87">
        <f t="shared" ref="P80:P84" si="1">O80/I80</f>
        <v>2394.8873926747092</v>
      </c>
      <c r="Q80" s="50">
        <v>5045.9146249320729</v>
      </c>
      <c r="R80" s="88"/>
    </row>
    <row r="81" spans="1:20" ht="35.25" x14ac:dyDescent="0.45">
      <c r="B81" s="90" t="s">
        <v>396</v>
      </c>
      <c r="C81" s="90"/>
      <c r="D81" s="84" t="s">
        <v>131</v>
      </c>
      <c r="E81" s="84" t="s">
        <v>131</v>
      </c>
      <c r="F81" s="84" t="s">
        <v>131</v>
      </c>
      <c r="G81" s="84" t="s">
        <v>131</v>
      </c>
      <c r="H81" s="84" t="s">
        <v>131</v>
      </c>
      <c r="I81" s="85">
        <f>I82</f>
        <v>1257.7</v>
      </c>
      <c r="J81" s="85">
        <f>J82</f>
        <v>732.5</v>
      </c>
      <c r="K81" s="85">
        <f>K82</f>
        <v>732.5</v>
      </c>
      <c r="L81" s="86">
        <f>L82</f>
        <v>36</v>
      </c>
      <c r="M81" s="84" t="s">
        <v>131</v>
      </c>
      <c r="N81" s="84" t="s">
        <v>131</v>
      </c>
      <c r="O81" s="87">
        <v>126842.68</v>
      </c>
      <c r="P81" s="87">
        <f t="shared" si="1"/>
        <v>100.85289019639022</v>
      </c>
      <c r="Q81" s="50">
        <f>Q82</f>
        <v>100.85289019639022</v>
      </c>
      <c r="R81" s="88"/>
    </row>
    <row r="82" spans="1:20" ht="35.25" x14ac:dyDescent="0.5">
      <c r="A82" s="1">
        <v>1</v>
      </c>
      <c r="B82" s="89">
        <f>SUBTOTAL(103,$A$69:A82)</f>
        <v>8</v>
      </c>
      <c r="C82" s="90" t="s">
        <v>395</v>
      </c>
      <c r="D82" s="84">
        <v>1972</v>
      </c>
      <c r="E82" s="84"/>
      <c r="F82" s="84" t="s">
        <v>50</v>
      </c>
      <c r="G82" s="84" t="s">
        <v>58</v>
      </c>
      <c r="H82" s="84" t="s">
        <v>58</v>
      </c>
      <c r="I82" s="85">
        <v>1257.7</v>
      </c>
      <c r="J82" s="85">
        <v>732.5</v>
      </c>
      <c r="K82" s="85">
        <f>J82</f>
        <v>732.5</v>
      </c>
      <c r="L82" s="86">
        <v>36</v>
      </c>
      <c r="M82" s="84" t="s">
        <v>74</v>
      </c>
      <c r="N82" s="84" t="s">
        <v>397</v>
      </c>
      <c r="O82" s="87">
        <v>126842.68</v>
      </c>
      <c r="P82" s="87">
        <f t="shared" si="1"/>
        <v>100.85289019639022</v>
      </c>
      <c r="Q82" s="93">
        <f>P82</f>
        <v>100.85289019639022</v>
      </c>
      <c r="R82" s="88"/>
    </row>
    <row r="83" spans="1:20" ht="35.25" x14ac:dyDescent="0.45">
      <c r="B83" s="82" t="s">
        <v>440</v>
      </c>
      <c r="C83" s="83"/>
      <c r="D83" s="84" t="s">
        <v>131</v>
      </c>
      <c r="E83" s="84" t="s">
        <v>131</v>
      </c>
      <c r="F83" s="84" t="s">
        <v>131</v>
      </c>
      <c r="G83" s="84" t="s">
        <v>131</v>
      </c>
      <c r="H83" s="84" t="s">
        <v>131</v>
      </c>
      <c r="I83" s="85">
        <f>I84+I89+I91+I93+I87</f>
        <v>5663.5999999999995</v>
      </c>
      <c r="J83" s="85">
        <f>J84+J89+J91+J93+J87</f>
        <v>4452.7</v>
      </c>
      <c r="K83" s="85">
        <f>K84+K89+K91+K93+K87</f>
        <v>4068.7</v>
      </c>
      <c r="L83" s="86">
        <f>L84+L89+L91+L93+L87</f>
        <v>241</v>
      </c>
      <c r="M83" s="84" t="s">
        <v>131</v>
      </c>
      <c r="N83" s="84" t="s">
        <v>131</v>
      </c>
      <c r="O83" s="85">
        <f>O84+O87+O89+O91+O93</f>
        <v>22795191.149999999</v>
      </c>
      <c r="P83" s="87">
        <f t="shared" si="1"/>
        <v>4024.8589501377219</v>
      </c>
      <c r="Q83" s="50">
        <f>MAX(Q84:Q94)</f>
        <v>10389.42</v>
      </c>
      <c r="R83" s="88"/>
    </row>
    <row r="84" spans="1:20" ht="35.25" x14ac:dyDescent="0.45">
      <c r="B84" s="90" t="s">
        <v>94</v>
      </c>
      <c r="C84" s="90"/>
      <c r="D84" s="84" t="s">
        <v>131</v>
      </c>
      <c r="E84" s="84" t="s">
        <v>131</v>
      </c>
      <c r="F84" s="84" t="s">
        <v>131</v>
      </c>
      <c r="G84" s="84" t="s">
        <v>131</v>
      </c>
      <c r="H84" s="84" t="s">
        <v>131</v>
      </c>
      <c r="I84" s="85">
        <f>SUM(I85:I86)</f>
        <v>1786.5</v>
      </c>
      <c r="J84" s="85">
        <f>SUM(J85:J86)</f>
        <v>1363.4</v>
      </c>
      <c r="K84" s="85">
        <f>SUM(K85:K86)</f>
        <v>1228.2</v>
      </c>
      <c r="L84" s="86">
        <f>SUM(L85:L86)</f>
        <v>89</v>
      </c>
      <c r="M84" s="84" t="s">
        <v>131</v>
      </c>
      <c r="N84" s="84" t="s">
        <v>131</v>
      </c>
      <c r="O84" s="87">
        <v>7503638.3499999996</v>
      </c>
      <c r="P84" s="87">
        <f t="shared" si="1"/>
        <v>4200.1893926672265</v>
      </c>
      <c r="Q84" s="50">
        <f>MAX(Q85:Q86)</f>
        <v>10389.42</v>
      </c>
      <c r="R84" s="88"/>
    </row>
    <row r="85" spans="1:20" ht="35.25" x14ac:dyDescent="0.5">
      <c r="A85" s="1">
        <v>1</v>
      </c>
      <c r="B85" s="89">
        <v>1</v>
      </c>
      <c r="C85" s="90" t="s">
        <v>95</v>
      </c>
      <c r="D85" s="84">
        <v>1965</v>
      </c>
      <c r="E85" s="84"/>
      <c r="F85" s="84" t="s">
        <v>50</v>
      </c>
      <c r="G85" s="84" t="s">
        <v>58</v>
      </c>
      <c r="H85" s="84" t="s">
        <v>63</v>
      </c>
      <c r="I85" s="85">
        <v>500</v>
      </c>
      <c r="J85" s="85">
        <v>481.6</v>
      </c>
      <c r="K85" s="85">
        <f>J85-69.3</f>
        <v>412.3</v>
      </c>
      <c r="L85" s="86">
        <v>50</v>
      </c>
      <c r="M85" s="84" t="s">
        <v>49</v>
      </c>
      <c r="N85" s="84" t="s">
        <v>51</v>
      </c>
      <c r="O85" s="87">
        <v>2809786.83</v>
      </c>
      <c r="P85" s="87">
        <f>O85/I85</f>
        <v>5619.57366</v>
      </c>
      <c r="Q85" s="50">
        <v>10389.42</v>
      </c>
      <c r="R85" s="88"/>
    </row>
    <row r="86" spans="1:20" ht="35.25" x14ac:dyDescent="0.5">
      <c r="A86" s="1">
        <v>1</v>
      </c>
      <c r="B86" s="89">
        <v>2</v>
      </c>
      <c r="C86" s="90" t="s">
        <v>96</v>
      </c>
      <c r="D86" s="84">
        <v>1960</v>
      </c>
      <c r="E86" s="84"/>
      <c r="F86" s="84" t="s">
        <v>50</v>
      </c>
      <c r="G86" s="84" t="s">
        <v>63</v>
      </c>
      <c r="H86" s="84" t="s">
        <v>58</v>
      </c>
      <c r="I86" s="85">
        <v>1286.5</v>
      </c>
      <c r="J86" s="85">
        <v>881.8</v>
      </c>
      <c r="K86" s="85">
        <f>J86-65.9</f>
        <v>815.9</v>
      </c>
      <c r="L86" s="86">
        <v>39</v>
      </c>
      <c r="M86" s="84" t="s">
        <v>49</v>
      </c>
      <c r="N86" s="84" t="s">
        <v>51</v>
      </c>
      <c r="O86" s="87">
        <v>4693851.5199999996</v>
      </c>
      <c r="P86" s="87">
        <f>O86/I86</f>
        <v>3648.5437388262726</v>
      </c>
      <c r="Q86" s="50">
        <v>4378.6099999999997</v>
      </c>
      <c r="R86" s="88"/>
    </row>
    <row r="87" spans="1:20" ht="35.25" x14ac:dyDescent="0.45">
      <c r="B87" s="90" t="s">
        <v>207</v>
      </c>
      <c r="C87" s="90"/>
      <c r="D87" s="84" t="s">
        <v>131</v>
      </c>
      <c r="E87" s="84" t="s">
        <v>131</v>
      </c>
      <c r="F87" s="84" t="s">
        <v>131</v>
      </c>
      <c r="G87" s="84" t="s">
        <v>131</v>
      </c>
      <c r="H87" s="84" t="s">
        <v>131</v>
      </c>
      <c r="I87" s="85">
        <f>I88</f>
        <v>410.7</v>
      </c>
      <c r="J87" s="85">
        <f>J88</f>
        <v>379.6</v>
      </c>
      <c r="K87" s="85">
        <f>K88</f>
        <v>379.6</v>
      </c>
      <c r="L87" s="86">
        <f>L88</f>
        <v>25</v>
      </c>
      <c r="M87" s="84" t="s">
        <v>131</v>
      </c>
      <c r="N87" s="84" t="s">
        <v>131</v>
      </c>
      <c r="O87" s="87">
        <v>2215379.62</v>
      </c>
      <c r="P87" s="87">
        <f>O87/I87</f>
        <v>5394.155393231069</v>
      </c>
      <c r="Q87" s="50">
        <f>Q88</f>
        <v>10229.77</v>
      </c>
      <c r="R87" s="88"/>
    </row>
    <row r="88" spans="1:20" ht="35.25" x14ac:dyDescent="0.5">
      <c r="A88" s="1">
        <v>1</v>
      </c>
      <c r="B88" s="89">
        <v>3</v>
      </c>
      <c r="C88" s="90" t="s">
        <v>426</v>
      </c>
      <c r="D88" s="84">
        <v>1997</v>
      </c>
      <c r="E88" s="84"/>
      <c r="F88" s="84" t="s">
        <v>50</v>
      </c>
      <c r="G88" s="84">
        <v>2</v>
      </c>
      <c r="H88" s="84">
        <v>1</v>
      </c>
      <c r="I88" s="85">
        <v>410.7</v>
      </c>
      <c r="J88" s="85">
        <v>379.6</v>
      </c>
      <c r="K88" s="85">
        <v>379.6</v>
      </c>
      <c r="L88" s="86">
        <v>25</v>
      </c>
      <c r="M88" s="84" t="s">
        <v>49</v>
      </c>
      <c r="N88" s="84" t="s">
        <v>51</v>
      </c>
      <c r="O88" s="87">
        <v>2215379.62</v>
      </c>
      <c r="P88" s="87">
        <f>O88/I88</f>
        <v>5394.155393231069</v>
      </c>
      <c r="Q88" s="50">
        <v>10229.77</v>
      </c>
      <c r="R88" s="88"/>
    </row>
    <row r="89" spans="1:20" ht="35.25" x14ac:dyDescent="0.45">
      <c r="B89" s="90" t="s">
        <v>117</v>
      </c>
      <c r="C89" s="90"/>
      <c r="D89" s="84" t="s">
        <v>131</v>
      </c>
      <c r="E89" s="84" t="s">
        <v>131</v>
      </c>
      <c r="F89" s="84" t="s">
        <v>131</v>
      </c>
      <c r="G89" s="84" t="s">
        <v>131</v>
      </c>
      <c r="H89" s="84" t="s">
        <v>131</v>
      </c>
      <c r="I89" s="85">
        <f>I90</f>
        <v>465</v>
      </c>
      <c r="J89" s="85">
        <f>J90</f>
        <v>424.6</v>
      </c>
      <c r="K89" s="85">
        <f>K90</f>
        <v>175.8</v>
      </c>
      <c r="L89" s="86">
        <f>L90</f>
        <v>26</v>
      </c>
      <c r="M89" s="84" t="s">
        <v>131</v>
      </c>
      <c r="N89" s="84" t="s">
        <v>131</v>
      </c>
      <c r="O89" s="87">
        <v>3358549.5</v>
      </c>
      <c r="P89" s="87">
        <f t="shared" ref="P89:P94" si="2">O89/I89</f>
        <v>7222.6870967741934</v>
      </c>
      <c r="Q89" s="50">
        <f>Q90</f>
        <v>9852.33</v>
      </c>
      <c r="R89" s="88"/>
    </row>
    <row r="90" spans="1:20" ht="35.25" x14ac:dyDescent="0.5">
      <c r="A90" s="1">
        <v>1</v>
      </c>
      <c r="B90" s="89">
        <v>4</v>
      </c>
      <c r="C90" s="90" t="s">
        <v>193</v>
      </c>
      <c r="D90" s="84">
        <v>1953</v>
      </c>
      <c r="E90" s="84"/>
      <c r="F90" s="84" t="s">
        <v>50</v>
      </c>
      <c r="G90" s="84" t="s">
        <v>58</v>
      </c>
      <c r="H90" s="84" t="s">
        <v>59</v>
      </c>
      <c r="I90" s="85">
        <v>465</v>
      </c>
      <c r="J90" s="85">
        <v>424.6</v>
      </c>
      <c r="K90" s="85">
        <f>J90-248.8</f>
        <v>175.8</v>
      </c>
      <c r="L90" s="86">
        <v>26</v>
      </c>
      <c r="M90" s="84" t="s">
        <v>49</v>
      </c>
      <c r="N90" s="84" t="s">
        <v>51</v>
      </c>
      <c r="O90" s="87">
        <v>3358549.5</v>
      </c>
      <c r="P90" s="87">
        <f t="shared" si="2"/>
        <v>7222.6870967741934</v>
      </c>
      <c r="Q90" s="50">
        <v>9852.33</v>
      </c>
      <c r="R90" s="88"/>
    </row>
    <row r="91" spans="1:20" ht="35.25" x14ac:dyDescent="0.5">
      <c r="B91" s="92" t="s">
        <v>108</v>
      </c>
      <c r="C91" s="90"/>
      <c r="D91" s="84" t="s">
        <v>131</v>
      </c>
      <c r="E91" s="84" t="s">
        <v>131</v>
      </c>
      <c r="F91" s="84" t="s">
        <v>131</v>
      </c>
      <c r="G91" s="84" t="s">
        <v>131</v>
      </c>
      <c r="H91" s="84" t="s">
        <v>131</v>
      </c>
      <c r="I91" s="85">
        <f>I92</f>
        <v>1743.7</v>
      </c>
      <c r="J91" s="85">
        <f>J92</f>
        <v>1552.6</v>
      </c>
      <c r="K91" s="85">
        <f>K92</f>
        <v>1552.6</v>
      </c>
      <c r="L91" s="86">
        <f>L92</f>
        <v>65</v>
      </c>
      <c r="M91" s="84" t="s">
        <v>131</v>
      </c>
      <c r="N91" s="84" t="s">
        <v>131</v>
      </c>
      <c r="O91" s="87">
        <v>5730244.9099999992</v>
      </c>
      <c r="P91" s="87">
        <f t="shared" si="2"/>
        <v>3286.2561851235873</v>
      </c>
      <c r="Q91" s="50">
        <f>Q92</f>
        <v>5170.74</v>
      </c>
      <c r="R91" s="88"/>
    </row>
    <row r="92" spans="1:20" ht="35.25" x14ac:dyDescent="0.5">
      <c r="A92" s="1">
        <v>1</v>
      </c>
      <c r="B92" s="89">
        <v>5</v>
      </c>
      <c r="C92" s="90" t="s">
        <v>256</v>
      </c>
      <c r="D92" s="84">
        <v>1978</v>
      </c>
      <c r="E92" s="84"/>
      <c r="F92" s="84" t="s">
        <v>50</v>
      </c>
      <c r="G92" s="84" t="s">
        <v>63</v>
      </c>
      <c r="H92" s="84" t="s">
        <v>63</v>
      </c>
      <c r="I92" s="85">
        <v>1743.7</v>
      </c>
      <c r="J92" s="85">
        <v>1552.6</v>
      </c>
      <c r="K92" s="85">
        <f>J92</f>
        <v>1552.6</v>
      </c>
      <c r="L92" s="86">
        <v>65</v>
      </c>
      <c r="M92" s="84" t="s">
        <v>52</v>
      </c>
      <c r="N92" s="84" t="s">
        <v>98</v>
      </c>
      <c r="O92" s="87">
        <v>5730244.9099999992</v>
      </c>
      <c r="P92" s="87">
        <f t="shared" si="2"/>
        <v>3286.2561851235873</v>
      </c>
      <c r="Q92" s="50">
        <v>5170.74</v>
      </c>
      <c r="R92" s="88"/>
    </row>
    <row r="93" spans="1:20" ht="35.25" x14ac:dyDescent="0.45">
      <c r="B93" s="90" t="s">
        <v>396</v>
      </c>
      <c r="C93" s="90"/>
      <c r="D93" s="84" t="s">
        <v>131</v>
      </c>
      <c r="E93" s="84" t="s">
        <v>131</v>
      </c>
      <c r="F93" s="84" t="s">
        <v>131</v>
      </c>
      <c r="G93" s="84" t="s">
        <v>131</v>
      </c>
      <c r="H93" s="84" t="s">
        <v>131</v>
      </c>
      <c r="I93" s="85">
        <f>I94</f>
        <v>1257.7</v>
      </c>
      <c r="J93" s="85">
        <f>J94</f>
        <v>732.5</v>
      </c>
      <c r="K93" s="85">
        <f>K94</f>
        <v>732.5</v>
      </c>
      <c r="L93" s="86">
        <f>L94</f>
        <v>36</v>
      </c>
      <c r="M93" s="84" t="s">
        <v>131</v>
      </c>
      <c r="N93" s="84" t="s">
        <v>131</v>
      </c>
      <c r="O93" s="87">
        <v>3987378.77</v>
      </c>
      <c r="P93" s="87">
        <f t="shared" si="2"/>
        <v>3170.3735151466963</v>
      </c>
      <c r="Q93" s="50">
        <f>Q94</f>
        <v>5463.94</v>
      </c>
      <c r="R93" s="88"/>
    </row>
    <row r="94" spans="1:20" ht="35.25" x14ac:dyDescent="0.5">
      <c r="A94" s="1">
        <v>1</v>
      </c>
      <c r="B94" s="89">
        <v>6</v>
      </c>
      <c r="C94" s="90" t="s">
        <v>395</v>
      </c>
      <c r="D94" s="84">
        <v>1972</v>
      </c>
      <c r="E94" s="84"/>
      <c r="F94" s="84" t="s">
        <v>50</v>
      </c>
      <c r="G94" s="84" t="s">
        <v>58</v>
      </c>
      <c r="H94" s="84" t="s">
        <v>58</v>
      </c>
      <c r="I94" s="85">
        <v>1257.7</v>
      </c>
      <c r="J94" s="85">
        <v>732.5</v>
      </c>
      <c r="K94" s="85">
        <f>J94</f>
        <v>732.5</v>
      </c>
      <c r="L94" s="86">
        <v>36</v>
      </c>
      <c r="M94" s="84" t="s">
        <v>74</v>
      </c>
      <c r="N94" s="84" t="s">
        <v>397</v>
      </c>
      <c r="O94" s="87">
        <v>3987378.77</v>
      </c>
      <c r="P94" s="87">
        <f t="shared" si="2"/>
        <v>3170.3735151466963</v>
      </c>
      <c r="Q94" s="50">
        <v>5463.94</v>
      </c>
      <c r="R94" s="88"/>
    </row>
    <row r="95" spans="1:20" ht="45.75" x14ac:dyDescent="0.45">
      <c r="B95" s="134" t="s">
        <v>258</v>
      </c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6"/>
      <c r="R95" s="88"/>
    </row>
    <row r="96" spans="1:20" ht="35.25" x14ac:dyDescent="0.5">
      <c r="B96" s="94" t="s">
        <v>210</v>
      </c>
      <c r="C96" s="94"/>
      <c r="D96" s="95" t="s">
        <v>93</v>
      </c>
      <c r="E96" s="95" t="s">
        <v>93</v>
      </c>
      <c r="F96" s="96" t="s">
        <v>93</v>
      </c>
      <c r="G96" s="96" t="s">
        <v>93</v>
      </c>
      <c r="H96" s="96" t="s">
        <v>93</v>
      </c>
      <c r="I96" s="51">
        <f>I97+I107+I111+I128+I136+I141+I170+I187+I194+I197+I200+I202+I207+I210+I213+I216+I220+I222+I224+I226+I231+I233+I235+I237+I239+I241+I243+I246+I248+I254+I105+I250+I252+I256</f>
        <v>325260.58</v>
      </c>
      <c r="J96" s="51">
        <f t="shared" ref="J96:L96" si="3">J97+J107+J111+J128+J136+J141+J170+J187+J194+J197+J200+J202+J207+J210+J213+J216+J220+J222+J224+J226+J231+J233+J235+J237+J239+J241+J243+J246+J248+J254+J105+J250+J252+J256</f>
        <v>273303.27000000008</v>
      </c>
      <c r="K96" s="51">
        <f t="shared" si="3"/>
        <v>245830.40999999997</v>
      </c>
      <c r="L96" s="97">
        <f t="shared" si="3"/>
        <v>13577</v>
      </c>
      <c r="M96" s="95" t="s">
        <v>131</v>
      </c>
      <c r="N96" s="47" t="s">
        <v>131</v>
      </c>
      <c r="O96" s="51">
        <v>94319729.120000005</v>
      </c>
      <c r="P96" s="51">
        <f t="shared" ref="P96:P161" si="4">O96/I96</f>
        <v>289.98204799364254</v>
      </c>
      <c r="Q96" s="51">
        <f>MAX(Q97:Q257)</f>
        <v>12662.680934933673</v>
      </c>
      <c r="R96" s="88"/>
      <c r="T96" s="77"/>
    </row>
    <row r="97" spans="1:20" ht="35.25" x14ac:dyDescent="0.5">
      <c r="B97" s="94" t="s">
        <v>99</v>
      </c>
      <c r="C97" s="94"/>
      <c r="D97" s="95" t="s">
        <v>93</v>
      </c>
      <c r="E97" s="95" t="s">
        <v>93</v>
      </c>
      <c r="F97" s="96" t="s">
        <v>93</v>
      </c>
      <c r="G97" s="95" t="s">
        <v>93</v>
      </c>
      <c r="H97" s="95" t="s">
        <v>93</v>
      </c>
      <c r="I97" s="51">
        <f>SUM(I98:I104)</f>
        <v>26575.82</v>
      </c>
      <c r="J97" s="51">
        <f t="shared" ref="J97:L97" si="5">SUM(J98:J104)</f>
        <v>24050.22</v>
      </c>
      <c r="K97" s="51">
        <f t="shared" si="5"/>
        <v>23021.4</v>
      </c>
      <c r="L97" s="97">
        <f t="shared" si="5"/>
        <v>1237</v>
      </c>
      <c r="M97" s="95" t="s">
        <v>131</v>
      </c>
      <c r="N97" s="47" t="s">
        <v>131</v>
      </c>
      <c r="O97" s="51">
        <v>6765778.3600000003</v>
      </c>
      <c r="P97" s="51">
        <f t="shared" si="4"/>
        <v>254.58399251650562</v>
      </c>
      <c r="Q97" s="51">
        <f>MAX(Q98:Q104)</f>
        <v>4899.7046089716268</v>
      </c>
      <c r="R97" s="88"/>
      <c r="T97" s="77"/>
    </row>
    <row r="98" spans="1:20" ht="35.25" x14ac:dyDescent="0.5">
      <c r="A98" s="1">
        <v>1</v>
      </c>
      <c r="B98" s="98">
        <f>SUBTOTAL(103,$A98:A$98)</f>
        <v>1</v>
      </c>
      <c r="C98" s="99" t="s">
        <v>85</v>
      </c>
      <c r="D98" s="95">
        <v>1965</v>
      </c>
      <c r="E98" s="95"/>
      <c r="F98" s="96" t="s">
        <v>50</v>
      </c>
      <c r="G98" s="95">
        <v>5</v>
      </c>
      <c r="H98" s="95">
        <v>2</v>
      </c>
      <c r="I98" s="51">
        <v>2985.38</v>
      </c>
      <c r="J98" s="51">
        <v>2398.58</v>
      </c>
      <c r="K98" s="51">
        <v>1889.27</v>
      </c>
      <c r="L98" s="97">
        <v>202</v>
      </c>
      <c r="M98" s="95" t="s">
        <v>52</v>
      </c>
      <c r="N98" s="95" t="s">
        <v>239</v>
      </c>
      <c r="O98" s="51">
        <v>546562.15</v>
      </c>
      <c r="P98" s="51">
        <f t="shared" si="4"/>
        <v>183.07959120781945</v>
      </c>
      <c r="Q98" s="51">
        <v>2544.2438389752729</v>
      </c>
      <c r="R98" s="88"/>
      <c r="T98" s="77"/>
    </row>
    <row r="99" spans="1:20" ht="35.25" x14ac:dyDescent="0.5">
      <c r="A99" s="1">
        <v>1</v>
      </c>
      <c r="B99" s="98">
        <f>SUBTOTAL(103,$A$98:A99)</f>
        <v>2</v>
      </c>
      <c r="C99" s="99" t="s">
        <v>262</v>
      </c>
      <c r="D99" s="95">
        <v>1986</v>
      </c>
      <c r="E99" s="95"/>
      <c r="F99" s="96" t="s">
        <v>50</v>
      </c>
      <c r="G99" s="95">
        <v>4</v>
      </c>
      <c r="H99" s="95">
        <v>1</v>
      </c>
      <c r="I99" s="51">
        <v>2374.1999999999998</v>
      </c>
      <c r="J99" s="51">
        <v>1689.3</v>
      </c>
      <c r="K99" s="51">
        <v>1639.4</v>
      </c>
      <c r="L99" s="97">
        <v>151</v>
      </c>
      <c r="M99" s="95" t="s">
        <v>52</v>
      </c>
      <c r="N99" s="47" t="s">
        <v>353</v>
      </c>
      <c r="O99" s="51">
        <v>1483435.1600000001</v>
      </c>
      <c r="P99" s="51">
        <f t="shared" si="4"/>
        <v>624.81474180776695</v>
      </c>
      <c r="Q99" s="51">
        <v>3385.8611574425076</v>
      </c>
      <c r="R99" s="88"/>
      <c r="T99" s="77"/>
    </row>
    <row r="100" spans="1:20" ht="35.25" x14ac:dyDescent="0.5">
      <c r="A100" s="1">
        <v>1</v>
      </c>
      <c r="B100" s="98">
        <f>SUBTOTAL(103,$A$98:A100)</f>
        <v>3</v>
      </c>
      <c r="C100" s="99" t="s">
        <v>263</v>
      </c>
      <c r="D100" s="95">
        <v>1969</v>
      </c>
      <c r="E100" s="95"/>
      <c r="F100" s="96" t="s">
        <v>50</v>
      </c>
      <c r="G100" s="95">
        <v>5</v>
      </c>
      <c r="H100" s="95">
        <v>4</v>
      </c>
      <c r="I100" s="51">
        <v>2953.64</v>
      </c>
      <c r="J100" s="51">
        <v>2684.14</v>
      </c>
      <c r="K100" s="51">
        <v>2616.34</v>
      </c>
      <c r="L100" s="97">
        <v>107</v>
      </c>
      <c r="M100" s="95" t="s">
        <v>52</v>
      </c>
      <c r="N100" s="47" t="s">
        <v>231</v>
      </c>
      <c r="O100" s="51">
        <v>1439722.57</v>
      </c>
      <c r="P100" s="51">
        <f t="shared" si="4"/>
        <v>487.44009764223131</v>
      </c>
      <c r="Q100" s="51">
        <v>2448.4092306442221</v>
      </c>
      <c r="R100" s="88"/>
      <c r="T100" s="77"/>
    </row>
    <row r="101" spans="1:20" ht="35.25" x14ac:dyDescent="0.5">
      <c r="A101" s="1">
        <v>1</v>
      </c>
      <c r="B101" s="98">
        <f>SUBTOTAL(103,$A$98:A101)</f>
        <v>4</v>
      </c>
      <c r="C101" s="99" t="s">
        <v>264</v>
      </c>
      <c r="D101" s="95">
        <v>1928</v>
      </c>
      <c r="E101" s="95"/>
      <c r="F101" s="96" t="s">
        <v>50</v>
      </c>
      <c r="G101" s="95">
        <v>3</v>
      </c>
      <c r="H101" s="95">
        <v>2</v>
      </c>
      <c r="I101" s="51">
        <v>884.1</v>
      </c>
      <c r="J101" s="51">
        <v>763.7</v>
      </c>
      <c r="K101" s="51">
        <v>441.4</v>
      </c>
      <c r="L101" s="97">
        <v>48</v>
      </c>
      <c r="M101" s="95" t="s">
        <v>52</v>
      </c>
      <c r="N101" s="95" t="s">
        <v>354</v>
      </c>
      <c r="O101" s="51">
        <v>361347.58</v>
      </c>
      <c r="P101" s="51">
        <f t="shared" si="4"/>
        <v>408.71799570184368</v>
      </c>
      <c r="Q101" s="51">
        <v>712.1</v>
      </c>
      <c r="R101" s="88"/>
      <c r="T101" s="77"/>
    </row>
    <row r="102" spans="1:20" ht="35.25" x14ac:dyDescent="0.5">
      <c r="A102" s="1">
        <v>1</v>
      </c>
      <c r="B102" s="98">
        <f>SUBTOTAL(103,$A$98:A102)</f>
        <v>5</v>
      </c>
      <c r="C102" s="99" t="s">
        <v>265</v>
      </c>
      <c r="D102" s="95">
        <v>1958</v>
      </c>
      <c r="E102" s="95"/>
      <c r="F102" s="96" t="s">
        <v>50</v>
      </c>
      <c r="G102" s="95">
        <v>3</v>
      </c>
      <c r="H102" s="95">
        <v>3</v>
      </c>
      <c r="I102" s="51">
        <v>2111.1</v>
      </c>
      <c r="J102" s="51">
        <v>1932</v>
      </c>
      <c r="K102" s="51">
        <v>1902.39</v>
      </c>
      <c r="L102" s="97">
        <v>85</v>
      </c>
      <c r="M102" s="95" t="s">
        <v>49</v>
      </c>
      <c r="N102" s="95" t="s">
        <v>51</v>
      </c>
      <c r="O102" s="51">
        <v>179907.52000000002</v>
      </c>
      <c r="P102" s="51">
        <f t="shared" si="4"/>
        <v>85.219800104211089</v>
      </c>
      <c r="Q102" s="51">
        <v>4899.7046089716268</v>
      </c>
      <c r="R102" s="88"/>
      <c r="T102" s="77"/>
    </row>
    <row r="103" spans="1:20" ht="35.25" x14ac:dyDescent="0.5">
      <c r="A103" s="1">
        <v>1</v>
      </c>
      <c r="B103" s="98">
        <f>SUBTOTAL(103,$A$98:A103)</f>
        <v>6</v>
      </c>
      <c r="C103" s="99" t="s">
        <v>266</v>
      </c>
      <c r="D103" s="95">
        <v>1986</v>
      </c>
      <c r="E103" s="95"/>
      <c r="F103" s="96" t="s">
        <v>50</v>
      </c>
      <c r="G103" s="95">
        <v>4</v>
      </c>
      <c r="H103" s="95">
        <v>1</v>
      </c>
      <c r="I103" s="51">
        <v>2374.1999999999998</v>
      </c>
      <c r="J103" s="51">
        <v>1689.3</v>
      </c>
      <c r="K103" s="51">
        <v>1639.4</v>
      </c>
      <c r="L103" s="97">
        <v>151</v>
      </c>
      <c r="M103" s="95" t="s">
        <v>52</v>
      </c>
      <c r="N103" s="95" t="s">
        <v>353</v>
      </c>
      <c r="O103" s="51">
        <v>1044821.67</v>
      </c>
      <c r="P103" s="51">
        <f t="shared" si="4"/>
        <v>440.07314885013903</v>
      </c>
      <c r="Q103" s="51">
        <v>4131.389099486144</v>
      </c>
      <c r="R103" s="88"/>
      <c r="T103" s="77"/>
    </row>
    <row r="104" spans="1:20" ht="35.25" x14ac:dyDescent="0.5">
      <c r="A104" s="1">
        <v>1</v>
      </c>
      <c r="B104" s="98">
        <f>SUBTOTAL(103,$A$98:A104)</f>
        <v>7</v>
      </c>
      <c r="C104" s="99" t="s">
        <v>236</v>
      </c>
      <c r="D104" s="52">
        <v>1978</v>
      </c>
      <c r="E104" s="52"/>
      <c r="F104" s="96" t="s">
        <v>50</v>
      </c>
      <c r="G104" s="52">
        <v>9</v>
      </c>
      <c r="H104" s="52" t="s">
        <v>428</v>
      </c>
      <c r="I104" s="50">
        <v>12893.2</v>
      </c>
      <c r="J104" s="50">
        <v>12893.2</v>
      </c>
      <c r="K104" s="50">
        <v>12893.2</v>
      </c>
      <c r="L104" s="53">
        <v>493</v>
      </c>
      <c r="M104" s="52" t="s">
        <v>52</v>
      </c>
      <c r="N104" s="54" t="s">
        <v>240</v>
      </c>
      <c r="O104" s="51">
        <v>1709981.71</v>
      </c>
      <c r="P104" s="51">
        <f t="shared" si="4"/>
        <v>132.62663341916669</v>
      </c>
      <c r="Q104" s="51">
        <v>1408.4</v>
      </c>
      <c r="R104" s="88"/>
      <c r="T104" s="77"/>
    </row>
    <row r="105" spans="1:20" ht="35.25" x14ac:dyDescent="0.5">
      <c r="B105" s="94" t="s">
        <v>100</v>
      </c>
      <c r="C105" s="94"/>
      <c r="D105" s="95" t="s">
        <v>93</v>
      </c>
      <c r="E105" s="95" t="s">
        <v>93</v>
      </c>
      <c r="F105" s="96" t="s">
        <v>93</v>
      </c>
      <c r="G105" s="95" t="s">
        <v>93</v>
      </c>
      <c r="H105" s="95" t="s">
        <v>93</v>
      </c>
      <c r="I105" s="51">
        <f>I106</f>
        <v>4101.7</v>
      </c>
      <c r="J105" s="51">
        <f>J106</f>
        <v>2751.3</v>
      </c>
      <c r="K105" s="51">
        <f>K106</f>
        <v>2562.4</v>
      </c>
      <c r="L105" s="97">
        <f>L106</f>
        <v>111</v>
      </c>
      <c r="M105" s="95" t="s">
        <v>131</v>
      </c>
      <c r="N105" s="47" t="s">
        <v>131</v>
      </c>
      <c r="O105" s="51">
        <v>418959.01</v>
      </c>
      <c r="P105" s="51">
        <f t="shared" si="4"/>
        <v>102.14277250895971</v>
      </c>
      <c r="Q105" s="51">
        <f>Q106</f>
        <v>1782.0166487066342</v>
      </c>
      <c r="R105" s="88"/>
      <c r="T105" s="77"/>
    </row>
    <row r="106" spans="1:20" ht="35.25" x14ac:dyDescent="0.5">
      <c r="A106" s="1">
        <v>1</v>
      </c>
      <c r="B106" s="98">
        <f>SUBTOTAL(103,$A$98:A106)</f>
        <v>8</v>
      </c>
      <c r="C106" s="99" t="s">
        <v>424</v>
      </c>
      <c r="D106" s="95">
        <v>1980</v>
      </c>
      <c r="E106" s="95"/>
      <c r="F106" s="96" t="s">
        <v>50</v>
      </c>
      <c r="G106" s="95">
        <v>5</v>
      </c>
      <c r="H106" s="95">
        <v>4</v>
      </c>
      <c r="I106" s="51">
        <v>4101.7</v>
      </c>
      <c r="J106" s="51">
        <v>2751.3</v>
      </c>
      <c r="K106" s="51">
        <f>J106-188.9</f>
        <v>2562.4</v>
      </c>
      <c r="L106" s="97">
        <v>111</v>
      </c>
      <c r="M106" s="95" t="s">
        <v>52</v>
      </c>
      <c r="N106" s="95" t="s">
        <v>87</v>
      </c>
      <c r="O106" s="51">
        <v>418959.01</v>
      </c>
      <c r="P106" s="51">
        <f t="shared" si="4"/>
        <v>102.14277250895971</v>
      </c>
      <c r="Q106" s="51">
        <v>1782.0166487066342</v>
      </c>
      <c r="R106" s="88"/>
      <c r="T106" s="77"/>
    </row>
    <row r="107" spans="1:20" ht="35.25" x14ac:dyDescent="0.5">
      <c r="B107" s="94" t="s">
        <v>102</v>
      </c>
      <c r="C107" s="99"/>
      <c r="D107" s="95" t="s">
        <v>93</v>
      </c>
      <c r="E107" s="95" t="s">
        <v>93</v>
      </c>
      <c r="F107" s="95" t="s">
        <v>93</v>
      </c>
      <c r="G107" s="95" t="s">
        <v>93</v>
      </c>
      <c r="H107" s="95" t="s">
        <v>93</v>
      </c>
      <c r="I107" s="51">
        <f>I108+I109+I110</f>
        <v>2327.5</v>
      </c>
      <c r="J107" s="51">
        <f>J108+J109+J110</f>
        <v>2088.7999999999997</v>
      </c>
      <c r="K107" s="51">
        <f>K108+K109+K110</f>
        <v>1990.8000000000002</v>
      </c>
      <c r="L107" s="97">
        <f>L108+L109+L110</f>
        <v>106</v>
      </c>
      <c r="M107" s="95" t="s">
        <v>131</v>
      </c>
      <c r="N107" s="47" t="s">
        <v>131</v>
      </c>
      <c r="O107" s="51">
        <v>35763.019999999997</v>
      </c>
      <c r="P107" s="51">
        <f t="shared" si="4"/>
        <v>15.365422126745434</v>
      </c>
      <c r="Q107" s="51">
        <f>MAX(Q108:Q110)</f>
        <v>9169.0549609140107</v>
      </c>
      <c r="R107" s="88"/>
      <c r="T107" s="77"/>
    </row>
    <row r="108" spans="1:20" ht="35.25" x14ac:dyDescent="0.5">
      <c r="A108" s="1">
        <v>1</v>
      </c>
      <c r="B108" s="98">
        <f>SUBTOTAL(103,$A$98:A108)</f>
        <v>9</v>
      </c>
      <c r="C108" s="99" t="s">
        <v>267</v>
      </c>
      <c r="D108" s="95">
        <v>1979</v>
      </c>
      <c r="E108" s="95"/>
      <c r="F108" s="96" t="s">
        <v>50</v>
      </c>
      <c r="G108" s="95">
        <v>2</v>
      </c>
      <c r="H108" s="95">
        <v>3</v>
      </c>
      <c r="I108" s="51">
        <v>1053.2</v>
      </c>
      <c r="J108" s="51">
        <v>928.3</v>
      </c>
      <c r="K108" s="51">
        <v>866</v>
      </c>
      <c r="L108" s="97">
        <v>38</v>
      </c>
      <c r="M108" s="95" t="s">
        <v>49</v>
      </c>
      <c r="N108" s="47" t="s">
        <v>51</v>
      </c>
      <c r="O108" s="51">
        <v>11221.62</v>
      </c>
      <c r="P108" s="51">
        <f t="shared" si="4"/>
        <v>10.654785415875427</v>
      </c>
      <c r="Q108" s="51">
        <v>7823.1532092669968</v>
      </c>
      <c r="R108" s="88"/>
      <c r="T108" s="77"/>
    </row>
    <row r="109" spans="1:20" ht="35.25" x14ac:dyDescent="0.5">
      <c r="A109" s="1">
        <v>1</v>
      </c>
      <c r="B109" s="98">
        <f>SUBTOTAL(103,$A$98:A109)</f>
        <v>10</v>
      </c>
      <c r="C109" s="99" t="s">
        <v>268</v>
      </c>
      <c r="D109" s="95">
        <v>1980</v>
      </c>
      <c r="E109" s="95"/>
      <c r="F109" s="96" t="s">
        <v>50</v>
      </c>
      <c r="G109" s="95">
        <v>2</v>
      </c>
      <c r="H109" s="95">
        <v>3</v>
      </c>
      <c r="I109" s="51">
        <v>941.7</v>
      </c>
      <c r="J109" s="51">
        <v>856.9</v>
      </c>
      <c r="K109" s="51">
        <v>856.9</v>
      </c>
      <c r="L109" s="97">
        <v>53</v>
      </c>
      <c r="M109" s="95" t="s">
        <v>49</v>
      </c>
      <c r="N109" s="47" t="s">
        <v>51</v>
      </c>
      <c r="O109" s="51">
        <v>19576.66</v>
      </c>
      <c r="P109" s="51">
        <f t="shared" si="4"/>
        <v>20.78863757035149</v>
      </c>
      <c r="Q109" s="51">
        <v>7063.939513645535</v>
      </c>
      <c r="R109" s="88"/>
      <c r="T109" s="77"/>
    </row>
    <row r="110" spans="1:20" ht="35.25" x14ac:dyDescent="0.5">
      <c r="A110" s="1">
        <v>1</v>
      </c>
      <c r="B110" s="98">
        <f>SUBTOTAL(103,$A$98:A110)</f>
        <v>11</v>
      </c>
      <c r="C110" s="99" t="s">
        <v>402</v>
      </c>
      <c r="D110" s="95">
        <v>1962</v>
      </c>
      <c r="E110" s="95"/>
      <c r="F110" s="96" t="s">
        <v>50</v>
      </c>
      <c r="G110" s="95">
        <v>2</v>
      </c>
      <c r="H110" s="95">
        <v>1</v>
      </c>
      <c r="I110" s="51">
        <v>332.6</v>
      </c>
      <c r="J110" s="51">
        <v>303.60000000000002</v>
      </c>
      <c r="K110" s="51">
        <v>267.89999999999998</v>
      </c>
      <c r="L110" s="97">
        <v>15</v>
      </c>
      <c r="M110" s="95" t="s">
        <v>49</v>
      </c>
      <c r="N110" s="47" t="s">
        <v>51</v>
      </c>
      <c r="O110" s="51">
        <v>4964.74</v>
      </c>
      <c r="P110" s="51">
        <f t="shared" si="4"/>
        <v>14.927059530968128</v>
      </c>
      <c r="Q110" s="51">
        <v>9169.0549609140107</v>
      </c>
      <c r="R110" s="88"/>
      <c r="T110" s="77"/>
    </row>
    <row r="111" spans="1:20" ht="35.25" x14ac:dyDescent="0.5">
      <c r="B111" s="94" t="s">
        <v>206</v>
      </c>
      <c r="C111" s="99"/>
      <c r="D111" s="95" t="s">
        <v>93</v>
      </c>
      <c r="E111" s="95" t="s">
        <v>93</v>
      </c>
      <c r="F111" s="96" t="s">
        <v>93</v>
      </c>
      <c r="G111" s="95" t="s">
        <v>93</v>
      </c>
      <c r="H111" s="95" t="s">
        <v>93</v>
      </c>
      <c r="I111" s="51">
        <f>SUM(I112:I127)</f>
        <v>26767.339999999997</v>
      </c>
      <c r="J111" s="51">
        <f t="shared" ref="J111:L111" si="6">SUM(J112:J127)</f>
        <v>23009.510000000002</v>
      </c>
      <c r="K111" s="51">
        <f t="shared" si="6"/>
        <v>20562.47</v>
      </c>
      <c r="L111" s="97">
        <f t="shared" si="6"/>
        <v>1136</v>
      </c>
      <c r="M111" s="95" t="s">
        <v>131</v>
      </c>
      <c r="N111" s="47" t="s">
        <v>131</v>
      </c>
      <c r="O111" s="51">
        <v>5953108.0700000003</v>
      </c>
      <c r="P111" s="51">
        <f t="shared" si="4"/>
        <v>222.40192973975005</v>
      </c>
      <c r="Q111" s="51">
        <f>MAX(Q112:Q127)</f>
        <v>12662.680934933673</v>
      </c>
      <c r="R111" s="88"/>
      <c r="T111" s="77"/>
    </row>
    <row r="112" spans="1:20" ht="35.25" x14ac:dyDescent="0.5">
      <c r="A112" s="1">
        <v>1</v>
      </c>
      <c r="B112" s="98">
        <f>SUBTOTAL(103,$A$98:A112)</f>
        <v>12</v>
      </c>
      <c r="C112" s="99" t="s">
        <v>269</v>
      </c>
      <c r="D112" s="95">
        <v>1966</v>
      </c>
      <c r="E112" s="95"/>
      <c r="F112" s="96" t="s">
        <v>50</v>
      </c>
      <c r="G112" s="95">
        <v>5</v>
      </c>
      <c r="H112" s="95">
        <v>4</v>
      </c>
      <c r="I112" s="51">
        <v>4070</v>
      </c>
      <c r="J112" s="51">
        <v>3151.1</v>
      </c>
      <c r="K112" s="51">
        <v>2925.4</v>
      </c>
      <c r="L112" s="97">
        <v>137</v>
      </c>
      <c r="M112" s="95" t="s">
        <v>52</v>
      </c>
      <c r="N112" s="47" t="s">
        <v>356</v>
      </c>
      <c r="O112" s="51">
        <v>9167.9599999999991</v>
      </c>
      <c r="P112" s="51">
        <f t="shared" si="4"/>
        <v>2.2525700245700242</v>
      </c>
      <c r="Q112" s="51">
        <v>2453.8291891891895</v>
      </c>
      <c r="R112" s="88"/>
      <c r="T112" s="77"/>
    </row>
    <row r="113" spans="1:20" ht="35.25" x14ac:dyDescent="0.5">
      <c r="A113" s="1">
        <v>1</v>
      </c>
      <c r="B113" s="98">
        <f>SUBTOTAL(103,$A$98:A113)</f>
        <v>13</v>
      </c>
      <c r="C113" s="99" t="s">
        <v>270</v>
      </c>
      <c r="D113" s="95">
        <v>1960</v>
      </c>
      <c r="E113" s="95">
        <v>2006</v>
      </c>
      <c r="F113" s="96" t="s">
        <v>50</v>
      </c>
      <c r="G113" s="95">
        <v>2</v>
      </c>
      <c r="H113" s="95">
        <v>3</v>
      </c>
      <c r="I113" s="51">
        <v>1011.9</v>
      </c>
      <c r="J113" s="51">
        <v>804.7</v>
      </c>
      <c r="K113" s="51">
        <v>655.4</v>
      </c>
      <c r="L113" s="97">
        <v>42</v>
      </c>
      <c r="M113" s="95" t="s">
        <v>52</v>
      </c>
      <c r="N113" s="47" t="s">
        <v>357</v>
      </c>
      <c r="O113" s="51">
        <v>208365.3</v>
      </c>
      <c r="P113" s="51">
        <f t="shared" si="4"/>
        <v>205.9149125407649</v>
      </c>
      <c r="Q113" s="51">
        <v>6416.3209455479791</v>
      </c>
      <c r="R113" s="88"/>
      <c r="T113" s="77"/>
    </row>
    <row r="114" spans="1:20" ht="35.25" x14ac:dyDescent="0.5">
      <c r="A114" s="1">
        <v>1</v>
      </c>
      <c r="B114" s="98">
        <f>SUBTOTAL(103,$A$98:A114)</f>
        <v>14</v>
      </c>
      <c r="C114" s="99" t="s">
        <v>271</v>
      </c>
      <c r="D114" s="95">
        <v>1951</v>
      </c>
      <c r="E114" s="95"/>
      <c r="F114" s="96" t="s">
        <v>50</v>
      </c>
      <c r="G114" s="95">
        <v>2</v>
      </c>
      <c r="H114" s="95">
        <v>2</v>
      </c>
      <c r="I114" s="51">
        <v>695</v>
      </c>
      <c r="J114" s="51">
        <v>626.9</v>
      </c>
      <c r="K114" s="51">
        <v>626.9</v>
      </c>
      <c r="L114" s="97">
        <v>33</v>
      </c>
      <c r="M114" s="95" t="s">
        <v>52</v>
      </c>
      <c r="N114" s="47" t="s">
        <v>171</v>
      </c>
      <c r="O114" s="51">
        <v>170151.06</v>
      </c>
      <c r="P114" s="51">
        <f t="shared" si="4"/>
        <v>244.82166906474819</v>
      </c>
      <c r="Q114" s="51">
        <v>9686.8564028777</v>
      </c>
      <c r="R114" s="88"/>
      <c r="T114" s="77"/>
    </row>
    <row r="115" spans="1:20" ht="35.25" x14ac:dyDescent="0.5">
      <c r="A115" s="1">
        <v>1</v>
      </c>
      <c r="B115" s="98">
        <f>SUBTOTAL(103,$A$98:A115)</f>
        <v>15</v>
      </c>
      <c r="C115" s="99" t="s">
        <v>272</v>
      </c>
      <c r="D115" s="95">
        <v>1953</v>
      </c>
      <c r="E115" s="95">
        <v>2006</v>
      </c>
      <c r="F115" s="96" t="s">
        <v>50</v>
      </c>
      <c r="G115" s="95">
        <v>2</v>
      </c>
      <c r="H115" s="95">
        <v>1</v>
      </c>
      <c r="I115" s="51">
        <v>537.54</v>
      </c>
      <c r="J115" s="51">
        <v>501.3</v>
      </c>
      <c r="K115" s="51">
        <v>310.2</v>
      </c>
      <c r="L115" s="97">
        <v>37</v>
      </c>
      <c r="M115" s="95" t="s">
        <v>52</v>
      </c>
      <c r="N115" s="47" t="s">
        <v>355</v>
      </c>
      <c r="O115" s="51">
        <v>39070.28</v>
      </c>
      <c r="P115" s="51">
        <f t="shared" si="4"/>
        <v>72.68348401979388</v>
      </c>
      <c r="Q115" s="51">
        <v>8244.5378576478051</v>
      </c>
      <c r="R115" s="88"/>
      <c r="T115" s="77"/>
    </row>
    <row r="116" spans="1:20" ht="35.25" x14ac:dyDescent="0.5">
      <c r="A116" s="1">
        <v>1</v>
      </c>
      <c r="B116" s="98">
        <f>SUBTOTAL(103,$A$98:A116)</f>
        <v>16</v>
      </c>
      <c r="C116" s="99" t="s">
        <v>273</v>
      </c>
      <c r="D116" s="95">
        <v>1958</v>
      </c>
      <c r="E116" s="95">
        <v>2007</v>
      </c>
      <c r="F116" s="96" t="s">
        <v>50</v>
      </c>
      <c r="G116" s="95">
        <v>2</v>
      </c>
      <c r="H116" s="95">
        <v>2</v>
      </c>
      <c r="I116" s="51">
        <v>854.8</v>
      </c>
      <c r="J116" s="51">
        <v>789.8</v>
      </c>
      <c r="K116" s="51">
        <v>434.07</v>
      </c>
      <c r="L116" s="97">
        <v>42</v>
      </c>
      <c r="M116" s="95" t="s">
        <v>52</v>
      </c>
      <c r="N116" s="47" t="s">
        <v>357</v>
      </c>
      <c r="O116" s="51">
        <v>35421.97</v>
      </c>
      <c r="P116" s="51">
        <f t="shared" si="4"/>
        <v>41.438897987833414</v>
      </c>
      <c r="Q116" s="51">
        <v>6634.5781937295278</v>
      </c>
      <c r="R116" s="88"/>
      <c r="T116" s="77"/>
    </row>
    <row r="117" spans="1:20" ht="35.25" x14ac:dyDescent="0.5">
      <c r="A117" s="1">
        <v>1</v>
      </c>
      <c r="B117" s="98">
        <f>SUBTOTAL(103,$A$98:A117)</f>
        <v>17</v>
      </c>
      <c r="C117" s="99" t="s">
        <v>274</v>
      </c>
      <c r="D117" s="95">
        <v>1940</v>
      </c>
      <c r="E117" s="95"/>
      <c r="F117" s="96" t="s">
        <v>50</v>
      </c>
      <c r="G117" s="95">
        <v>3</v>
      </c>
      <c r="H117" s="95">
        <v>2</v>
      </c>
      <c r="I117" s="51">
        <v>1189.4000000000001</v>
      </c>
      <c r="J117" s="51">
        <v>1119.5999999999999</v>
      </c>
      <c r="K117" s="51">
        <v>1021.2</v>
      </c>
      <c r="L117" s="97">
        <v>46</v>
      </c>
      <c r="M117" s="95" t="s">
        <v>52</v>
      </c>
      <c r="N117" s="47" t="s">
        <v>76</v>
      </c>
      <c r="O117" s="51">
        <v>381944.5</v>
      </c>
      <c r="P117" s="51">
        <f t="shared" si="4"/>
        <v>321.12367580292585</v>
      </c>
      <c r="Q117" s="51">
        <v>4835.6236758029263</v>
      </c>
      <c r="R117" s="88"/>
      <c r="T117" s="77"/>
    </row>
    <row r="118" spans="1:20" ht="35.25" x14ac:dyDescent="0.5">
      <c r="A118" s="1">
        <v>1</v>
      </c>
      <c r="B118" s="98">
        <f>SUBTOTAL(103,$A$98:A118)</f>
        <v>18</v>
      </c>
      <c r="C118" s="99" t="s">
        <v>275</v>
      </c>
      <c r="D118" s="95">
        <v>1961</v>
      </c>
      <c r="E118" s="95"/>
      <c r="F118" s="96" t="s">
        <v>50</v>
      </c>
      <c r="G118" s="95">
        <v>4</v>
      </c>
      <c r="H118" s="95">
        <v>3</v>
      </c>
      <c r="I118" s="51">
        <v>2136.1</v>
      </c>
      <c r="J118" s="51">
        <v>1990.2</v>
      </c>
      <c r="K118" s="51">
        <v>1946.2</v>
      </c>
      <c r="L118" s="97">
        <v>89</v>
      </c>
      <c r="M118" s="95" t="s">
        <v>52</v>
      </c>
      <c r="N118" s="47" t="s">
        <v>171</v>
      </c>
      <c r="O118" s="51">
        <v>7571.98</v>
      </c>
      <c r="P118" s="51">
        <f t="shared" si="4"/>
        <v>3.5447685033472216</v>
      </c>
      <c r="Q118" s="51">
        <v>2887.9253978746315</v>
      </c>
      <c r="R118" s="88"/>
      <c r="T118" s="77"/>
    </row>
    <row r="119" spans="1:20" ht="35.25" x14ac:dyDescent="0.5">
      <c r="A119" s="1">
        <v>1</v>
      </c>
      <c r="B119" s="98">
        <f>SUBTOTAL(103,$A$98:A119)</f>
        <v>19</v>
      </c>
      <c r="C119" s="99" t="s">
        <v>276</v>
      </c>
      <c r="D119" s="95">
        <v>1935</v>
      </c>
      <c r="E119" s="95"/>
      <c r="F119" s="96" t="s">
        <v>50</v>
      </c>
      <c r="G119" s="95">
        <v>2</v>
      </c>
      <c r="H119" s="95">
        <v>2</v>
      </c>
      <c r="I119" s="51">
        <v>474.9</v>
      </c>
      <c r="J119" s="51">
        <v>427.5</v>
      </c>
      <c r="K119" s="51">
        <v>427.5</v>
      </c>
      <c r="L119" s="97">
        <v>15</v>
      </c>
      <c r="M119" s="95" t="s">
        <v>52</v>
      </c>
      <c r="N119" s="47" t="s">
        <v>76</v>
      </c>
      <c r="O119" s="51">
        <v>433416.75</v>
      </c>
      <c r="P119" s="51">
        <f t="shared" si="4"/>
        <v>912.64845230574861</v>
      </c>
      <c r="Q119" s="51">
        <v>12662.680934933673</v>
      </c>
      <c r="R119" s="88"/>
      <c r="T119" s="77"/>
    </row>
    <row r="120" spans="1:20" ht="35.25" x14ac:dyDescent="0.5">
      <c r="A120" s="1">
        <v>1</v>
      </c>
      <c r="B120" s="98">
        <f>SUBTOTAL(103,$A$98:A120)</f>
        <v>20</v>
      </c>
      <c r="C120" s="99" t="s">
        <v>234</v>
      </c>
      <c r="D120" s="95">
        <v>1991</v>
      </c>
      <c r="E120" s="95">
        <v>2010</v>
      </c>
      <c r="F120" s="96" t="s">
        <v>241</v>
      </c>
      <c r="G120" s="95">
        <v>13</v>
      </c>
      <c r="H120" s="95">
        <v>1</v>
      </c>
      <c r="I120" s="51">
        <v>4135.3</v>
      </c>
      <c r="J120" s="51">
        <v>3928.9</v>
      </c>
      <c r="K120" s="51">
        <v>3680.79</v>
      </c>
      <c r="L120" s="97">
        <v>225</v>
      </c>
      <c r="M120" s="47" t="s">
        <v>52</v>
      </c>
      <c r="N120" s="100" t="s">
        <v>75</v>
      </c>
      <c r="O120" s="51">
        <v>167825.19</v>
      </c>
      <c r="P120" s="51">
        <f t="shared" si="4"/>
        <v>40.583558629361832</v>
      </c>
      <c r="Q120" s="51">
        <v>871.15424757575022</v>
      </c>
      <c r="R120" s="88"/>
      <c r="T120" s="77"/>
    </row>
    <row r="121" spans="1:20" ht="35.25" x14ac:dyDescent="0.5">
      <c r="A121" s="1">
        <v>1</v>
      </c>
      <c r="B121" s="98">
        <f>SUBTOTAL(103,$A$98:A121)</f>
        <v>21</v>
      </c>
      <c r="C121" s="99" t="s">
        <v>342</v>
      </c>
      <c r="D121" s="95">
        <v>1953</v>
      </c>
      <c r="E121" s="95">
        <v>2008</v>
      </c>
      <c r="F121" s="96" t="s">
        <v>50</v>
      </c>
      <c r="G121" s="95">
        <v>2</v>
      </c>
      <c r="H121" s="95">
        <v>1</v>
      </c>
      <c r="I121" s="51">
        <v>520.79999999999995</v>
      </c>
      <c r="J121" s="51">
        <v>480.7</v>
      </c>
      <c r="K121" s="51">
        <v>406.6</v>
      </c>
      <c r="L121" s="97">
        <v>27</v>
      </c>
      <c r="M121" s="100" t="s">
        <v>52</v>
      </c>
      <c r="N121" s="100" t="s">
        <v>75</v>
      </c>
      <c r="O121" s="51">
        <v>111509.89</v>
      </c>
      <c r="P121" s="51">
        <f t="shared" si="4"/>
        <v>214.11269201228882</v>
      </c>
      <c r="Q121" s="51">
        <v>9325.2146313364065</v>
      </c>
      <c r="R121" s="88"/>
      <c r="T121" s="77"/>
    </row>
    <row r="122" spans="1:20" ht="35.25" x14ac:dyDescent="0.5">
      <c r="A122" s="1">
        <v>1</v>
      </c>
      <c r="B122" s="98">
        <f>SUBTOTAL(103,$A$98:A122)</f>
        <v>22</v>
      </c>
      <c r="C122" s="99" t="s">
        <v>343</v>
      </c>
      <c r="D122" s="95">
        <v>1936</v>
      </c>
      <c r="E122" s="95">
        <v>2008</v>
      </c>
      <c r="F122" s="96" t="s">
        <v>50</v>
      </c>
      <c r="G122" s="95">
        <v>3</v>
      </c>
      <c r="H122" s="95">
        <v>4</v>
      </c>
      <c r="I122" s="51">
        <v>1637.8</v>
      </c>
      <c r="J122" s="51">
        <v>1246.5999999999999</v>
      </c>
      <c r="K122" s="51">
        <v>1142.8</v>
      </c>
      <c r="L122" s="97">
        <v>53</v>
      </c>
      <c r="M122" s="100" t="s">
        <v>52</v>
      </c>
      <c r="N122" s="100" t="s">
        <v>76</v>
      </c>
      <c r="O122" s="51">
        <v>155632.46</v>
      </c>
      <c r="P122" s="51">
        <f t="shared" si="4"/>
        <v>95.025314446208327</v>
      </c>
      <c r="Q122" s="51">
        <v>3389.9234431554532</v>
      </c>
      <c r="R122" s="88"/>
      <c r="T122" s="77"/>
    </row>
    <row r="123" spans="1:20" ht="35.25" x14ac:dyDescent="0.5">
      <c r="A123" s="1">
        <v>1</v>
      </c>
      <c r="B123" s="98">
        <f>SUBTOTAL(103,$A$98:A123)</f>
        <v>23</v>
      </c>
      <c r="C123" s="99" t="s">
        <v>344</v>
      </c>
      <c r="D123" s="95">
        <v>1950</v>
      </c>
      <c r="E123" s="95"/>
      <c r="F123" s="96" t="s">
        <v>50</v>
      </c>
      <c r="G123" s="95">
        <v>2</v>
      </c>
      <c r="H123" s="95">
        <v>1</v>
      </c>
      <c r="I123" s="51">
        <v>459.9</v>
      </c>
      <c r="J123" s="51">
        <v>417.6</v>
      </c>
      <c r="K123" s="51">
        <v>417.6</v>
      </c>
      <c r="L123" s="97">
        <v>24</v>
      </c>
      <c r="M123" s="100" t="s">
        <v>52</v>
      </c>
      <c r="N123" s="100" t="s">
        <v>171</v>
      </c>
      <c r="O123" s="51">
        <v>7494.52</v>
      </c>
      <c r="P123" s="51">
        <f t="shared" si="4"/>
        <v>16.295977386388348</v>
      </c>
      <c r="Q123" s="51">
        <v>10663.996520982824</v>
      </c>
      <c r="R123" s="88"/>
      <c r="T123" s="77"/>
    </row>
    <row r="124" spans="1:20" ht="35.25" x14ac:dyDescent="0.5">
      <c r="A124" s="1">
        <v>1</v>
      </c>
      <c r="B124" s="98">
        <f>SUBTOTAL(103,$A$98:A124)</f>
        <v>24</v>
      </c>
      <c r="C124" s="99" t="s">
        <v>345</v>
      </c>
      <c r="D124" s="95">
        <v>1961</v>
      </c>
      <c r="E124" s="95"/>
      <c r="F124" s="96" t="s">
        <v>50</v>
      </c>
      <c r="G124" s="95">
        <v>4</v>
      </c>
      <c r="H124" s="95">
        <v>2</v>
      </c>
      <c r="I124" s="51">
        <v>2794.3</v>
      </c>
      <c r="J124" s="51">
        <v>1973.11</v>
      </c>
      <c r="K124" s="51">
        <v>1887.11</v>
      </c>
      <c r="L124" s="97">
        <v>86</v>
      </c>
      <c r="M124" s="100" t="s">
        <v>52</v>
      </c>
      <c r="N124" s="100" t="s">
        <v>379</v>
      </c>
      <c r="O124" s="51">
        <v>48133.04</v>
      </c>
      <c r="P124" s="51">
        <f t="shared" si="4"/>
        <v>17.225437497763302</v>
      </c>
      <c r="Q124" s="51">
        <v>2575.2608095050637</v>
      </c>
      <c r="R124" s="88"/>
      <c r="T124" s="77"/>
    </row>
    <row r="125" spans="1:20" ht="35.25" x14ac:dyDescent="0.5">
      <c r="A125" s="1">
        <v>1</v>
      </c>
      <c r="B125" s="98">
        <f>SUBTOTAL(103,$A$98:A125)</f>
        <v>25</v>
      </c>
      <c r="C125" s="99" t="s">
        <v>388</v>
      </c>
      <c r="D125" s="95">
        <v>1952</v>
      </c>
      <c r="E125" s="95"/>
      <c r="F125" s="96" t="s">
        <v>73</v>
      </c>
      <c r="G125" s="95">
        <v>2</v>
      </c>
      <c r="H125" s="95">
        <v>3</v>
      </c>
      <c r="I125" s="51">
        <v>1380</v>
      </c>
      <c r="J125" s="51">
        <v>1114.5</v>
      </c>
      <c r="K125" s="51">
        <v>895.5</v>
      </c>
      <c r="L125" s="97">
        <v>35</v>
      </c>
      <c r="M125" s="100" t="s">
        <v>52</v>
      </c>
      <c r="N125" s="100" t="s">
        <v>387</v>
      </c>
      <c r="O125" s="51">
        <v>91476.549999999988</v>
      </c>
      <c r="P125" s="51">
        <f t="shared" si="4"/>
        <v>66.287355072463754</v>
      </c>
      <c r="Q125" s="51">
        <v>6842.8589565217399</v>
      </c>
      <c r="R125" s="88"/>
      <c r="T125" s="77"/>
    </row>
    <row r="126" spans="1:20" ht="35.25" x14ac:dyDescent="0.5">
      <c r="A126" s="1">
        <v>1</v>
      </c>
      <c r="B126" s="98">
        <f>SUBTOTAL(103,$A$98:A126)</f>
        <v>26</v>
      </c>
      <c r="C126" s="99" t="s">
        <v>404</v>
      </c>
      <c r="D126" s="95" t="s">
        <v>83</v>
      </c>
      <c r="E126" s="95"/>
      <c r="F126" s="96" t="s">
        <v>62</v>
      </c>
      <c r="G126" s="95">
        <v>5</v>
      </c>
      <c r="H126" s="95">
        <v>4</v>
      </c>
      <c r="I126" s="51">
        <v>3908</v>
      </c>
      <c r="J126" s="51">
        <v>3817</v>
      </c>
      <c r="K126" s="51">
        <v>3165.2</v>
      </c>
      <c r="L126" s="97">
        <v>197</v>
      </c>
      <c r="M126" s="100" t="s">
        <v>52</v>
      </c>
      <c r="N126" s="47" t="s">
        <v>394</v>
      </c>
      <c r="O126" s="51">
        <v>43614.13</v>
      </c>
      <c r="P126" s="51">
        <f t="shared" si="4"/>
        <v>11.160217502558853</v>
      </c>
      <c r="Q126" s="51">
        <v>2174.4982395087004</v>
      </c>
      <c r="R126" s="88"/>
      <c r="T126" s="77"/>
    </row>
    <row r="127" spans="1:20" ht="35.25" x14ac:dyDescent="0.5">
      <c r="A127" s="1">
        <v>1</v>
      </c>
      <c r="B127" s="98">
        <f>SUBTOTAL(103,$A$98:A127)</f>
        <v>27</v>
      </c>
      <c r="C127" s="99" t="s">
        <v>442</v>
      </c>
      <c r="D127" s="95">
        <v>1962</v>
      </c>
      <c r="E127" s="95"/>
      <c r="F127" s="96" t="s">
        <v>243</v>
      </c>
      <c r="G127" s="95">
        <v>3</v>
      </c>
      <c r="H127" s="95">
        <v>2</v>
      </c>
      <c r="I127" s="51">
        <v>961.6</v>
      </c>
      <c r="J127" s="51">
        <v>620</v>
      </c>
      <c r="K127" s="51">
        <v>620</v>
      </c>
      <c r="L127" s="97">
        <v>48</v>
      </c>
      <c r="M127" s="100" t="s">
        <v>52</v>
      </c>
      <c r="N127" s="47" t="s">
        <v>444</v>
      </c>
      <c r="O127" s="51">
        <v>4042312.49</v>
      </c>
      <c r="P127" s="51">
        <f t="shared" si="4"/>
        <v>4203.7359504991682</v>
      </c>
      <c r="Q127" s="51">
        <v>111.79</v>
      </c>
      <c r="R127" s="88"/>
      <c r="T127" s="77"/>
    </row>
    <row r="128" spans="1:20" ht="35.25" x14ac:dyDescent="0.5">
      <c r="B128" s="94" t="s">
        <v>104</v>
      </c>
      <c r="C128" s="99"/>
      <c r="D128" s="95" t="s">
        <v>93</v>
      </c>
      <c r="E128" s="95" t="s">
        <v>93</v>
      </c>
      <c r="F128" s="96" t="s">
        <v>93</v>
      </c>
      <c r="G128" s="95" t="s">
        <v>93</v>
      </c>
      <c r="H128" s="95" t="s">
        <v>93</v>
      </c>
      <c r="I128" s="51">
        <f>SUM(I129:I135)</f>
        <v>14909.5</v>
      </c>
      <c r="J128" s="51">
        <f>SUM(J129:J135)</f>
        <v>8883.0999999999985</v>
      </c>
      <c r="K128" s="51">
        <f>SUM(K129:K135)</f>
        <v>7514.1</v>
      </c>
      <c r="L128" s="97">
        <f>SUM(L129:L135)</f>
        <v>477</v>
      </c>
      <c r="M128" s="95" t="s">
        <v>131</v>
      </c>
      <c r="N128" s="47" t="s">
        <v>131</v>
      </c>
      <c r="O128" s="51">
        <v>3562756.68</v>
      </c>
      <c r="P128" s="51">
        <f t="shared" si="4"/>
        <v>238.95883027599854</v>
      </c>
      <c r="Q128" s="51">
        <f>MAX(Q129:Q135)</f>
        <v>8417.0477330581361</v>
      </c>
      <c r="R128" s="88"/>
      <c r="T128" s="77"/>
    </row>
    <row r="129" spans="1:20" ht="35.25" x14ac:dyDescent="0.5">
      <c r="A129" s="1">
        <v>1</v>
      </c>
      <c r="B129" s="98">
        <f>SUBTOTAL(103,$A$98:A129)</f>
        <v>28</v>
      </c>
      <c r="C129" s="99" t="s">
        <v>277</v>
      </c>
      <c r="D129" s="95">
        <v>1992</v>
      </c>
      <c r="E129" s="95"/>
      <c r="F129" s="96" t="s">
        <v>50</v>
      </c>
      <c r="G129" s="95">
        <v>3</v>
      </c>
      <c r="H129" s="95">
        <v>3</v>
      </c>
      <c r="I129" s="51">
        <v>3997</v>
      </c>
      <c r="J129" s="51">
        <v>1901.1</v>
      </c>
      <c r="K129" s="51">
        <v>1791.5</v>
      </c>
      <c r="L129" s="97">
        <v>73</v>
      </c>
      <c r="M129" s="95" t="s">
        <v>52</v>
      </c>
      <c r="N129" s="47" t="s">
        <v>358</v>
      </c>
      <c r="O129" s="51">
        <v>502837.5</v>
      </c>
      <c r="P129" s="51">
        <f t="shared" si="4"/>
        <v>125.80372779584688</v>
      </c>
      <c r="Q129" s="51">
        <v>2561.1113134851144</v>
      </c>
      <c r="R129" s="88"/>
      <c r="T129" s="77"/>
    </row>
    <row r="130" spans="1:20" ht="35.25" x14ac:dyDescent="0.5">
      <c r="A130" s="1">
        <v>1</v>
      </c>
      <c r="B130" s="98">
        <f>SUBTOTAL(103,$A$98:A130)</f>
        <v>29</v>
      </c>
      <c r="C130" s="99" t="s">
        <v>278</v>
      </c>
      <c r="D130" s="95">
        <v>1983</v>
      </c>
      <c r="E130" s="95"/>
      <c r="F130" s="96" t="s">
        <v>62</v>
      </c>
      <c r="G130" s="95">
        <v>5</v>
      </c>
      <c r="H130" s="95">
        <v>4</v>
      </c>
      <c r="I130" s="51">
        <v>4357</v>
      </c>
      <c r="J130" s="51">
        <v>1821.4</v>
      </c>
      <c r="K130" s="51">
        <v>1678.3</v>
      </c>
      <c r="L130" s="97">
        <v>159</v>
      </c>
      <c r="M130" s="95" t="s">
        <v>52</v>
      </c>
      <c r="N130" s="47" t="s">
        <v>358</v>
      </c>
      <c r="O130" s="51">
        <v>2722231.22</v>
      </c>
      <c r="P130" s="51">
        <f t="shared" si="4"/>
        <v>624.79486343814551</v>
      </c>
      <c r="Q130" s="51">
        <v>1662.8632086297914</v>
      </c>
      <c r="R130" s="88"/>
      <c r="T130" s="77"/>
    </row>
    <row r="131" spans="1:20" ht="35.25" x14ac:dyDescent="0.5">
      <c r="A131" s="1">
        <v>1</v>
      </c>
      <c r="B131" s="98">
        <f>SUBTOTAL(103,$A$98:A131)</f>
        <v>30</v>
      </c>
      <c r="C131" s="99" t="s">
        <v>279</v>
      </c>
      <c r="D131" s="95">
        <v>1940</v>
      </c>
      <c r="E131" s="95"/>
      <c r="F131" s="96" t="s">
        <v>50</v>
      </c>
      <c r="G131" s="95">
        <v>3</v>
      </c>
      <c r="H131" s="95">
        <v>3</v>
      </c>
      <c r="I131" s="51">
        <v>2021</v>
      </c>
      <c r="J131" s="51">
        <v>1886.9</v>
      </c>
      <c r="K131" s="51">
        <v>1320.5</v>
      </c>
      <c r="L131" s="97">
        <v>47</v>
      </c>
      <c r="M131" s="95" t="s">
        <v>52</v>
      </c>
      <c r="N131" s="47" t="s">
        <v>359</v>
      </c>
      <c r="O131" s="51">
        <v>57982.38</v>
      </c>
      <c r="P131" s="51">
        <f t="shared" si="4"/>
        <v>28.689945571499255</v>
      </c>
      <c r="Q131" s="51">
        <v>5473.5888878772885</v>
      </c>
      <c r="R131" s="88"/>
      <c r="T131" s="77"/>
    </row>
    <row r="132" spans="1:20" ht="35.25" x14ac:dyDescent="0.5">
      <c r="A132" s="1">
        <v>1</v>
      </c>
      <c r="B132" s="98">
        <f>SUBTOTAL(103,$A$98:A132)</f>
        <v>31</v>
      </c>
      <c r="C132" s="99" t="s">
        <v>280</v>
      </c>
      <c r="D132" s="95">
        <v>1994</v>
      </c>
      <c r="E132" s="95"/>
      <c r="F132" s="96" t="s">
        <v>50</v>
      </c>
      <c r="G132" s="95">
        <v>3</v>
      </c>
      <c r="H132" s="95">
        <v>3</v>
      </c>
      <c r="I132" s="51">
        <v>1540.3</v>
      </c>
      <c r="J132" s="51">
        <v>1362.4</v>
      </c>
      <c r="K132" s="51">
        <v>1247.3</v>
      </c>
      <c r="L132" s="97">
        <v>65</v>
      </c>
      <c r="M132" s="95" t="s">
        <v>49</v>
      </c>
      <c r="N132" s="47" t="s">
        <v>51</v>
      </c>
      <c r="O132" s="51">
        <v>175548.91</v>
      </c>
      <c r="P132" s="51">
        <f t="shared" si="4"/>
        <v>113.97059663701877</v>
      </c>
      <c r="Q132" s="51">
        <v>4851.3143673310396</v>
      </c>
      <c r="R132" s="88"/>
      <c r="T132" s="77"/>
    </row>
    <row r="133" spans="1:20" ht="35.25" x14ac:dyDescent="0.5">
      <c r="A133" s="1">
        <v>1</v>
      </c>
      <c r="B133" s="98">
        <f>SUBTOTAL(103,$A$98:A133)</f>
        <v>32</v>
      </c>
      <c r="C133" s="99" t="s">
        <v>281</v>
      </c>
      <c r="D133" s="95">
        <v>1955</v>
      </c>
      <c r="E133" s="95"/>
      <c r="F133" s="96" t="s">
        <v>50</v>
      </c>
      <c r="G133" s="95">
        <v>2</v>
      </c>
      <c r="H133" s="95">
        <v>2</v>
      </c>
      <c r="I133" s="51">
        <v>872.1</v>
      </c>
      <c r="J133" s="51">
        <v>557</v>
      </c>
      <c r="K133" s="51">
        <v>255.4</v>
      </c>
      <c r="L133" s="97">
        <v>40</v>
      </c>
      <c r="M133" s="95" t="s">
        <v>52</v>
      </c>
      <c r="N133" s="47" t="s">
        <v>359</v>
      </c>
      <c r="O133" s="51">
        <v>63565.37</v>
      </c>
      <c r="P133" s="51">
        <f t="shared" si="4"/>
        <v>72.887707831670681</v>
      </c>
      <c r="Q133" s="51">
        <v>8417.0477330581361</v>
      </c>
      <c r="R133" s="88"/>
      <c r="T133" s="77"/>
    </row>
    <row r="134" spans="1:20" ht="35.25" x14ac:dyDescent="0.5">
      <c r="A134" s="1">
        <v>1</v>
      </c>
      <c r="B134" s="98">
        <f>SUBTOTAL(103,$A$98:A134)</f>
        <v>33</v>
      </c>
      <c r="C134" s="99" t="s">
        <v>282</v>
      </c>
      <c r="D134" s="95">
        <v>1928</v>
      </c>
      <c r="E134" s="95"/>
      <c r="F134" s="96" t="s">
        <v>50</v>
      </c>
      <c r="G134" s="95">
        <v>2</v>
      </c>
      <c r="H134" s="95">
        <v>2</v>
      </c>
      <c r="I134" s="51">
        <v>552</v>
      </c>
      <c r="J134" s="51">
        <v>401.5</v>
      </c>
      <c r="K134" s="51">
        <v>268.3</v>
      </c>
      <c r="L134" s="97">
        <v>32</v>
      </c>
      <c r="M134" s="95" t="s">
        <v>49</v>
      </c>
      <c r="N134" s="47" t="s">
        <v>51</v>
      </c>
      <c r="O134" s="51">
        <v>2443.61</v>
      </c>
      <c r="P134" s="51">
        <f t="shared" si="4"/>
        <v>4.4268297101449274</v>
      </c>
      <c r="Q134" s="51">
        <v>7624.7153623188424</v>
      </c>
      <c r="R134" s="88"/>
      <c r="T134" s="77"/>
    </row>
    <row r="135" spans="1:20" ht="35.25" x14ac:dyDescent="0.5">
      <c r="A135" s="1">
        <v>1</v>
      </c>
      <c r="B135" s="98">
        <f>SUBTOTAL(103,$A$98:A135)</f>
        <v>34</v>
      </c>
      <c r="C135" s="99" t="s">
        <v>405</v>
      </c>
      <c r="D135" s="95" t="s">
        <v>81</v>
      </c>
      <c r="E135" s="95"/>
      <c r="F135" s="96" t="s">
        <v>50</v>
      </c>
      <c r="G135" s="95">
        <v>3</v>
      </c>
      <c r="H135" s="95">
        <v>3</v>
      </c>
      <c r="I135" s="51">
        <v>1570.1</v>
      </c>
      <c r="J135" s="51">
        <v>952.8</v>
      </c>
      <c r="K135" s="51">
        <v>952.8</v>
      </c>
      <c r="L135" s="97">
        <v>61</v>
      </c>
      <c r="M135" s="95" t="s">
        <v>74</v>
      </c>
      <c r="N135" s="47" t="s">
        <v>417</v>
      </c>
      <c r="O135" s="51">
        <v>38147.69</v>
      </c>
      <c r="P135" s="51">
        <f t="shared" si="4"/>
        <v>24.296344181899244</v>
      </c>
      <c r="Q135" s="51">
        <v>5594.0923508056821</v>
      </c>
      <c r="R135" s="88"/>
      <c r="T135" s="77"/>
    </row>
    <row r="136" spans="1:20" ht="35.25" x14ac:dyDescent="0.5">
      <c r="B136" s="94" t="s">
        <v>103</v>
      </c>
      <c r="C136" s="99"/>
      <c r="D136" s="95" t="s">
        <v>93</v>
      </c>
      <c r="E136" s="95" t="s">
        <v>93</v>
      </c>
      <c r="F136" s="96" t="s">
        <v>93</v>
      </c>
      <c r="G136" s="95" t="s">
        <v>93</v>
      </c>
      <c r="H136" s="95" t="s">
        <v>93</v>
      </c>
      <c r="I136" s="51">
        <f>SUM(I137:I140)</f>
        <v>3874.7000000000003</v>
      </c>
      <c r="J136" s="51">
        <f>SUM(J137:J140)</f>
        <v>2543</v>
      </c>
      <c r="K136" s="51">
        <f>SUM(K137:K140)</f>
        <v>1614</v>
      </c>
      <c r="L136" s="97">
        <f>SUM(L137:L140)</f>
        <v>141</v>
      </c>
      <c r="M136" s="95" t="s">
        <v>131</v>
      </c>
      <c r="N136" s="47" t="s">
        <v>131</v>
      </c>
      <c r="O136" s="51">
        <v>3561217.53</v>
      </c>
      <c r="P136" s="51">
        <f t="shared" si="4"/>
        <v>919.09503445428027</v>
      </c>
      <c r="Q136" s="51">
        <f>MAX(Q137:Q140)</f>
        <v>6418.7313793103458</v>
      </c>
      <c r="R136" s="88"/>
      <c r="T136" s="77"/>
    </row>
    <row r="137" spans="1:20" ht="35.25" x14ac:dyDescent="0.5">
      <c r="A137" s="1">
        <v>1</v>
      </c>
      <c r="B137" s="98">
        <f>SUBTOTAL(103,$A$98:A137)</f>
        <v>35</v>
      </c>
      <c r="C137" s="99" t="s">
        <v>283</v>
      </c>
      <c r="D137" s="95">
        <v>1965</v>
      </c>
      <c r="E137" s="95"/>
      <c r="F137" s="96" t="s">
        <v>50</v>
      </c>
      <c r="G137" s="95">
        <v>2</v>
      </c>
      <c r="H137" s="95">
        <v>2</v>
      </c>
      <c r="I137" s="51">
        <v>772.6</v>
      </c>
      <c r="J137" s="51">
        <v>450.9</v>
      </c>
      <c r="K137" s="51">
        <v>299.5</v>
      </c>
      <c r="L137" s="97">
        <v>27</v>
      </c>
      <c r="M137" s="95" t="s">
        <v>49</v>
      </c>
      <c r="N137" s="95" t="s">
        <v>51</v>
      </c>
      <c r="O137" s="51">
        <v>48915.49</v>
      </c>
      <c r="P137" s="51">
        <f t="shared" si="4"/>
        <v>63.312826818534816</v>
      </c>
      <c r="Q137" s="51">
        <v>4755.1391146777123</v>
      </c>
      <c r="R137" s="88"/>
      <c r="T137" s="77"/>
    </row>
    <row r="138" spans="1:20" ht="35.25" x14ac:dyDescent="0.5">
      <c r="A138" s="1">
        <v>1</v>
      </c>
      <c r="B138" s="98">
        <f>SUBTOTAL(103,$A$98:A138)</f>
        <v>36</v>
      </c>
      <c r="C138" s="99" t="s">
        <v>284</v>
      </c>
      <c r="D138" s="95">
        <v>1942</v>
      </c>
      <c r="E138" s="95"/>
      <c r="F138" s="96" t="s">
        <v>70</v>
      </c>
      <c r="G138" s="95">
        <v>2</v>
      </c>
      <c r="H138" s="95">
        <v>2</v>
      </c>
      <c r="I138" s="51">
        <v>842.2</v>
      </c>
      <c r="J138" s="51">
        <v>492.3</v>
      </c>
      <c r="K138" s="51">
        <v>352</v>
      </c>
      <c r="L138" s="97">
        <v>33</v>
      </c>
      <c r="M138" s="95" t="s">
        <v>49</v>
      </c>
      <c r="N138" s="95" t="s">
        <v>51</v>
      </c>
      <c r="O138" s="51">
        <v>14682.87</v>
      </c>
      <c r="P138" s="51">
        <f t="shared" si="4"/>
        <v>17.433946805984327</v>
      </c>
      <c r="Q138" s="51">
        <v>5378.5992875801476</v>
      </c>
      <c r="R138" s="88"/>
      <c r="T138" s="77"/>
    </row>
    <row r="139" spans="1:20" ht="35.25" x14ac:dyDescent="0.5">
      <c r="A139" s="1">
        <v>1</v>
      </c>
      <c r="B139" s="98">
        <f>SUBTOTAL(103,$A$98:A139)</f>
        <v>37</v>
      </c>
      <c r="C139" s="99" t="s">
        <v>285</v>
      </c>
      <c r="D139" s="95">
        <v>1933</v>
      </c>
      <c r="E139" s="95"/>
      <c r="F139" s="96" t="s">
        <v>50</v>
      </c>
      <c r="G139" s="95">
        <v>3</v>
      </c>
      <c r="H139" s="95">
        <v>3</v>
      </c>
      <c r="I139" s="51">
        <v>1795.9</v>
      </c>
      <c r="J139" s="51">
        <v>1183</v>
      </c>
      <c r="K139" s="51">
        <v>857.7</v>
      </c>
      <c r="L139" s="97">
        <v>48</v>
      </c>
      <c r="M139" s="95" t="s">
        <v>49</v>
      </c>
      <c r="N139" s="95" t="s">
        <v>51</v>
      </c>
      <c r="O139" s="51">
        <v>3451000</v>
      </c>
      <c r="P139" s="51">
        <f t="shared" si="4"/>
        <v>1921.5991981736177</v>
      </c>
      <c r="Q139" s="51">
        <v>3405.1484113814804</v>
      </c>
      <c r="R139" s="88"/>
      <c r="T139" s="77"/>
    </row>
    <row r="140" spans="1:20" ht="35.25" x14ac:dyDescent="0.5">
      <c r="A140" s="1">
        <v>1</v>
      </c>
      <c r="B140" s="98">
        <f>SUBTOTAL(103,$A$98:A140)</f>
        <v>38</v>
      </c>
      <c r="C140" s="99" t="s">
        <v>286</v>
      </c>
      <c r="D140" s="95">
        <v>1934</v>
      </c>
      <c r="E140" s="95"/>
      <c r="F140" s="96" t="s">
        <v>70</v>
      </c>
      <c r="G140" s="95">
        <v>2</v>
      </c>
      <c r="H140" s="95">
        <v>2</v>
      </c>
      <c r="I140" s="51">
        <v>464</v>
      </c>
      <c r="J140" s="51">
        <v>416.8</v>
      </c>
      <c r="K140" s="51">
        <v>104.80000000000001</v>
      </c>
      <c r="L140" s="97">
        <v>33</v>
      </c>
      <c r="M140" s="95" t="s">
        <v>49</v>
      </c>
      <c r="N140" s="95" t="s">
        <v>51</v>
      </c>
      <c r="O140" s="51">
        <v>46619.17</v>
      </c>
      <c r="P140" s="51">
        <f t="shared" si="4"/>
        <v>100.47234913793103</v>
      </c>
      <c r="Q140" s="51">
        <v>6418.7313793103458</v>
      </c>
      <c r="R140" s="88"/>
      <c r="T140" s="77"/>
    </row>
    <row r="141" spans="1:20" ht="35.25" x14ac:dyDescent="0.5">
      <c r="B141" s="94" t="s">
        <v>94</v>
      </c>
      <c r="C141" s="99"/>
      <c r="D141" s="95" t="s">
        <v>93</v>
      </c>
      <c r="E141" s="95" t="s">
        <v>93</v>
      </c>
      <c r="F141" s="96" t="s">
        <v>93</v>
      </c>
      <c r="G141" s="95" t="s">
        <v>93</v>
      </c>
      <c r="H141" s="95" t="s">
        <v>93</v>
      </c>
      <c r="I141" s="51">
        <f>SUM(I142:I169)</f>
        <v>56264.920000000006</v>
      </c>
      <c r="J141" s="51">
        <f>SUM(J142:J169)</f>
        <v>46052.36</v>
      </c>
      <c r="K141" s="51">
        <f>SUM(K142:K169)</f>
        <v>39823.909999999996</v>
      </c>
      <c r="L141" s="97">
        <f>SUM(L142:L169)</f>
        <v>1785</v>
      </c>
      <c r="M141" s="95" t="s">
        <v>131</v>
      </c>
      <c r="N141" s="47" t="s">
        <v>131</v>
      </c>
      <c r="O141" s="51">
        <v>34355257.789999999</v>
      </c>
      <c r="P141" s="51">
        <f t="shared" si="4"/>
        <v>610.59818071366658</v>
      </c>
      <c r="Q141" s="51">
        <f>MAX(Q142:Q169)</f>
        <v>9377.3953584722458</v>
      </c>
      <c r="R141" s="88"/>
      <c r="T141" s="77"/>
    </row>
    <row r="142" spans="1:20" ht="35.25" x14ac:dyDescent="0.5">
      <c r="A142" s="1">
        <v>1</v>
      </c>
      <c r="B142" s="98">
        <f>SUBTOTAL(103,$A$98:A142)</f>
        <v>39</v>
      </c>
      <c r="C142" s="99" t="s">
        <v>287</v>
      </c>
      <c r="D142" s="95">
        <v>1962</v>
      </c>
      <c r="E142" s="95"/>
      <c r="F142" s="96" t="s">
        <v>50</v>
      </c>
      <c r="G142" s="95">
        <v>5</v>
      </c>
      <c r="H142" s="95">
        <v>2</v>
      </c>
      <c r="I142" s="51">
        <v>1612.2</v>
      </c>
      <c r="J142" s="51">
        <v>1358.8</v>
      </c>
      <c r="K142" s="51">
        <v>1358.8</v>
      </c>
      <c r="L142" s="97">
        <v>53</v>
      </c>
      <c r="M142" s="95" t="s">
        <v>52</v>
      </c>
      <c r="N142" s="95" t="s">
        <v>360</v>
      </c>
      <c r="O142" s="51">
        <v>13000.44</v>
      </c>
      <c r="P142" s="51">
        <f t="shared" si="4"/>
        <v>8.0637886118347595</v>
      </c>
      <c r="Q142" s="51">
        <v>810.46</v>
      </c>
      <c r="R142" s="88"/>
      <c r="T142" s="77"/>
    </row>
    <row r="143" spans="1:20" ht="35.25" x14ac:dyDescent="0.5">
      <c r="A143" s="1">
        <v>1</v>
      </c>
      <c r="B143" s="98">
        <f>SUBTOTAL(103,$A$98:A143)</f>
        <v>40</v>
      </c>
      <c r="C143" s="99" t="s">
        <v>288</v>
      </c>
      <c r="D143" s="95">
        <v>1958</v>
      </c>
      <c r="E143" s="95"/>
      <c r="F143" s="96" t="s">
        <v>50</v>
      </c>
      <c r="G143" s="95">
        <v>4</v>
      </c>
      <c r="H143" s="95">
        <v>4</v>
      </c>
      <c r="I143" s="51">
        <v>5485.5</v>
      </c>
      <c r="J143" s="51">
        <v>4412.8</v>
      </c>
      <c r="K143" s="51">
        <v>3382.7</v>
      </c>
      <c r="L143" s="97">
        <v>96</v>
      </c>
      <c r="M143" s="95" t="s">
        <v>52</v>
      </c>
      <c r="N143" s="47" t="s">
        <v>244</v>
      </c>
      <c r="O143" s="51">
        <v>1780255.26</v>
      </c>
      <c r="P143" s="51">
        <f t="shared" si="4"/>
        <v>324.5383757178015</v>
      </c>
      <c r="Q143" s="51">
        <v>2600.9049311822082</v>
      </c>
      <c r="R143" s="88"/>
      <c r="T143" s="77"/>
    </row>
    <row r="144" spans="1:20" ht="35.25" x14ac:dyDescent="0.5">
      <c r="A144" s="1">
        <v>1</v>
      </c>
      <c r="B144" s="98">
        <f>SUBTOTAL(103,$A$98:A144)</f>
        <v>41</v>
      </c>
      <c r="C144" s="99" t="s">
        <v>289</v>
      </c>
      <c r="D144" s="95">
        <v>1929</v>
      </c>
      <c r="E144" s="95"/>
      <c r="F144" s="96" t="s">
        <v>50</v>
      </c>
      <c r="G144" s="95">
        <v>4</v>
      </c>
      <c r="H144" s="95">
        <v>5</v>
      </c>
      <c r="I144" s="51">
        <v>2469.13</v>
      </c>
      <c r="J144" s="51">
        <v>2349.9299999999998</v>
      </c>
      <c r="K144" s="51">
        <v>2349.9299999999998</v>
      </c>
      <c r="L144" s="97">
        <v>95</v>
      </c>
      <c r="M144" s="95" t="s">
        <v>52</v>
      </c>
      <c r="N144" s="47" t="s">
        <v>361</v>
      </c>
      <c r="O144" s="51">
        <v>7180293.1799999997</v>
      </c>
      <c r="P144" s="51">
        <f t="shared" si="4"/>
        <v>2908.0255717600935</v>
      </c>
      <c r="Q144" s="51">
        <v>2978.9796224581128</v>
      </c>
      <c r="R144" s="88"/>
      <c r="T144" s="77"/>
    </row>
    <row r="145" spans="1:20" ht="35.25" x14ac:dyDescent="0.5">
      <c r="A145" s="1">
        <v>1</v>
      </c>
      <c r="B145" s="98">
        <f>SUBTOTAL(103,$A$98:A145)</f>
        <v>42</v>
      </c>
      <c r="C145" s="99" t="s">
        <v>290</v>
      </c>
      <c r="D145" s="95">
        <v>1961</v>
      </c>
      <c r="E145" s="95"/>
      <c r="F145" s="96" t="s">
        <v>50</v>
      </c>
      <c r="G145" s="95">
        <v>4</v>
      </c>
      <c r="H145" s="95">
        <v>2</v>
      </c>
      <c r="I145" s="51">
        <v>1371.7</v>
      </c>
      <c r="J145" s="51">
        <v>1268.5999999999999</v>
      </c>
      <c r="K145" s="51">
        <v>1268.5999999999999</v>
      </c>
      <c r="L145" s="97">
        <v>55</v>
      </c>
      <c r="M145" s="95" t="s">
        <v>52</v>
      </c>
      <c r="N145" s="47" t="s">
        <v>362</v>
      </c>
      <c r="O145" s="51">
        <v>3359804.15</v>
      </c>
      <c r="P145" s="51">
        <f t="shared" si="4"/>
        <v>2449.372421083327</v>
      </c>
      <c r="Q145" s="51">
        <v>3104.7446992782679</v>
      </c>
      <c r="R145" s="88"/>
      <c r="T145" s="77"/>
    </row>
    <row r="146" spans="1:20" ht="35.25" x14ac:dyDescent="0.5">
      <c r="A146" s="1">
        <v>1</v>
      </c>
      <c r="B146" s="98">
        <f>SUBTOTAL(103,$A$98:A146)</f>
        <v>43</v>
      </c>
      <c r="C146" s="99" t="s">
        <v>291</v>
      </c>
      <c r="D146" s="95">
        <v>1959</v>
      </c>
      <c r="E146" s="95"/>
      <c r="F146" s="96" t="s">
        <v>50</v>
      </c>
      <c r="G146" s="95">
        <v>4</v>
      </c>
      <c r="H146" s="95">
        <v>3</v>
      </c>
      <c r="I146" s="51">
        <v>2155.1999999999998</v>
      </c>
      <c r="J146" s="51">
        <v>1435.2</v>
      </c>
      <c r="K146" s="51">
        <v>1184.7</v>
      </c>
      <c r="L146" s="97">
        <v>62</v>
      </c>
      <c r="M146" s="95" t="s">
        <v>52</v>
      </c>
      <c r="N146" s="47" t="s">
        <v>363</v>
      </c>
      <c r="O146" s="51">
        <v>580524.38</v>
      </c>
      <c r="P146" s="51">
        <f t="shared" si="4"/>
        <v>269.35986451373424</v>
      </c>
      <c r="Q146" s="51">
        <v>1786.5524647364518</v>
      </c>
      <c r="R146" s="88"/>
      <c r="T146" s="77"/>
    </row>
    <row r="147" spans="1:20" ht="35.25" x14ac:dyDescent="0.5">
      <c r="A147" s="1">
        <v>1</v>
      </c>
      <c r="B147" s="98">
        <f>SUBTOTAL(103,$A$98:A147)</f>
        <v>44</v>
      </c>
      <c r="C147" s="99" t="s">
        <v>292</v>
      </c>
      <c r="D147" s="95">
        <v>1959</v>
      </c>
      <c r="E147" s="95"/>
      <c r="F147" s="96" t="s">
        <v>50</v>
      </c>
      <c r="G147" s="95">
        <v>4</v>
      </c>
      <c r="H147" s="95">
        <v>3</v>
      </c>
      <c r="I147" s="51">
        <v>3647.3</v>
      </c>
      <c r="J147" s="51">
        <v>2675.1</v>
      </c>
      <c r="K147" s="51">
        <v>2194.3000000000002</v>
      </c>
      <c r="L147" s="97">
        <v>61</v>
      </c>
      <c r="M147" s="95" t="s">
        <v>52</v>
      </c>
      <c r="N147" s="47" t="s">
        <v>364</v>
      </c>
      <c r="O147" s="51">
        <v>1170243.6200000001</v>
      </c>
      <c r="P147" s="51">
        <f t="shared" si="4"/>
        <v>320.85203301072028</v>
      </c>
      <c r="Q147" s="51">
        <v>2713.7648123269269</v>
      </c>
      <c r="R147" s="88"/>
      <c r="T147" s="77"/>
    </row>
    <row r="148" spans="1:20" ht="35.25" x14ac:dyDescent="0.5">
      <c r="A148" s="1">
        <v>1</v>
      </c>
      <c r="B148" s="98">
        <f>SUBTOTAL(103,$A$98:A148)</f>
        <v>45</v>
      </c>
      <c r="C148" s="99" t="s">
        <v>293</v>
      </c>
      <c r="D148" s="95">
        <v>1973</v>
      </c>
      <c r="E148" s="95"/>
      <c r="F148" s="96" t="s">
        <v>50</v>
      </c>
      <c r="G148" s="95">
        <v>5</v>
      </c>
      <c r="H148" s="95">
        <v>6</v>
      </c>
      <c r="I148" s="51">
        <v>4358.8999999999996</v>
      </c>
      <c r="J148" s="51">
        <v>3381.5</v>
      </c>
      <c r="K148" s="51">
        <v>2777</v>
      </c>
      <c r="L148" s="97">
        <v>177</v>
      </c>
      <c r="M148" s="95" t="s">
        <v>52</v>
      </c>
      <c r="N148" s="47" t="s">
        <v>253</v>
      </c>
      <c r="O148" s="51">
        <v>82236.160000000003</v>
      </c>
      <c r="P148" s="51">
        <f t="shared" si="4"/>
        <v>18.866264424510774</v>
      </c>
      <c r="Q148" s="51">
        <v>3244.9032664204278</v>
      </c>
      <c r="R148" s="88"/>
      <c r="T148" s="77"/>
    </row>
    <row r="149" spans="1:20" ht="35.25" x14ac:dyDescent="0.5">
      <c r="A149" s="1">
        <v>1</v>
      </c>
      <c r="B149" s="98">
        <f>SUBTOTAL(103,$A$98:A149)</f>
        <v>46</v>
      </c>
      <c r="C149" s="99" t="s">
        <v>294</v>
      </c>
      <c r="D149" s="95">
        <v>1956</v>
      </c>
      <c r="E149" s="95"/>
      <c r="F149" s="96" t="s">
        <v>50</v>
      </c>
      <c r="G149" s="95">
        <v>4</v>
      </c>
      <c r="H149" s="95">
        <v>3</v>
      </c>
      <c r="I149" s="51">
        <v>4032.8</v>
      </c>
      <c r="J149" s="51">
        <v>3036.64</v>
      </c>
      <c r="K149" s="51">
        <v>2440.14</v>
      </c>
      <c r="L149" s="97">
        <v>93</v>
      </c>
      <c r="M149" s="95" t="s">
        <v>52</v>
      </c>
      <c r="N149" s="47" t="s">
        <v>364</v>
      </c>
      <c r="O149" s="51">
        <v>32192.58</v>
      </c>
      <c r="P149" s="51">
        <f t="shared" si="4"/>
        <v>7.9826869668716522</v>
      </c>
      <c r="Q149" s="51">
        <v>810.46</v>
      </c>
      <c r="R149" s="88"/>
      <c r="T149" s="77"/>
    </row>
    <row r="150" spans="1:20" ht="35.25" x14ac:dyDescent="0.5">
      <c r="A150" s="1">
        <v>1</v>
      </c>
      <c r="B150" s="98">
        <f>SUBTOTAL(103,$A$98:A150)</f>
        <v>47</v>
      </c>
      <c r="C150" s="99" t="s">
        <v>295</v>
      </c>
      <c r="D150" s="95">
        <v>1953</v>
      </c>
      <c r="E150" s="95"/>
      <c r="F150" s="96" t="s">
        <v>50</v>
      </c>
      <c r="G150" s="95">
        <v>2</v>
      </c>
      <c r="H150" s="95">
        <v>1</v>
      </c>
      <c r="I150" s="51">
        <v>617.9</v>
      </c>
      <c r="J150" s="51">
        <v>408.9</v>
      </c>
      <c r="K150" s="51">
        <v>408.9</v>
      </c>
      <c r="L150" s="97">
        <v>21</v>
      </c>
      <c r="M150" s="95" t="s">
        <v>49</v>
      </c>
      <c r="N150" s="47" t="s">
        <v>51</v>
      </c>
      <c r="O150" s="51">
        <v>23581.1</v>
      </c>
      <c r="P150" s="51">
        <f t="shared" si="4"/>
        <v>38.163295031558505</v>
      </c>
      <c r="Q150" s="51">
        <v>9377.3953584722458</v>
      </c>
      <c r="R150" s="88"/>
      <c r="T150" s="77"/>
    </row>
    <row r="151" spans="1:20" ht="35.25" x14ac:dyDescent="0.5">
      <c r="A151" s="1">
        <v>1</v>
      </c>
      <c r="B151" s="98">
        <f>SUBTOTAL(103,$A$98:A151)</f>
        <v>48</v>
      </c>
      <c r="C151" s="99" t="s">
        <v>296</v>
      </c>
      <c r="D151" s="95">
        <v>1937</v>
      </c>
      <c r="E151" s="95"/>
      <c r="F151" s="96" t="s">
        <v>50</v>
      </c>
      <c r="G151" s="95">
        <v>4</v>
      </c>
      <c r="H151" s="95">
        <v>6</v>
      </c>
      <c r="I151" s="51">
        <v>2381.6999999999998</v>
      </c>
      <c r="J151" s="51">
        <v>2256.8000000000002</v>
      </c>
      <c r="K151" s="51">
        <v>2256.8000000000002</v>
      </c>
      <c r="L151" s="97">
        <v>155</v>
      </c>
      <c r="M151" s="95" t="s">
        <v>52</v>
      </c>
      <c r="N151" s="47" t="s">
        <v>389</v>
      </c>
      <c r="O151" s="51">
        <v>649198.31999999995</v>
      </c>
      <c r="P151" s="51">
        <f t="shared" si="4"/>
        <v>272.57770500062981</v>
      </c>
      <c r="Q151" s="51">
        <v>4736.1362052315581</v>
      </c>
      <c r="R151" s="88"/>
      <c r="T151" s="77"/>
    </row>
    <row r="152" spans="1:20" ht="35.25" x14ac:dyDescent="0.5">
      <c r="A152" s="1">
        <v>1</v>
      </c>
      <c r="B152" s="98">
        <f>SUBTOTAL(103,$A$98:A152)</f>
        <v>49</v>
      </c>
      <c r="C152" s="99" t="s">
        <v>297</v>
      </c>
      <c r="D152" s="95">
        <v>1955</v>
      </c>
      <c r="E152" s="95"/>
      <c r="F152" s="96" t="s">
        <v>50</v>
      </c>
      <c r="G152" s="95">
        <v>3</v>
      </c>
      <c r="H152" s="95">
        <v>3</v>
      </c>
      <c r="I152" s="51">
        <v>1854.6</v>
      </c>
      <c r="J152" s="51">
        <v>1281.7</v>
      </c>
      <c r="K152" s="51">
        <v>834.3</v>
      </c>
      <c r="L152" s="97">
        <v>34</v>
      </c>
      <c r="M152" s="95" t="s">
        <v>52</v>
      </c>
      <c r="N152" s="47" t="s">
        <v>390</v>
      </c>
      <c r="O152" s="51">
        <v>6537045.4800000004</v>
      </c>
      <c r="P152" s="51">
        <f t="shared" si="4"/>
        <v>3524.773794888386</v>
      </c>
      <c r="Q152" s="51">
        <v>5606.2054567022542</v>
      </c>
      <c r="R152" s="88"/>
      <c r="T152" s="77"/>
    </row>
    <row r="153" spans="1:20" ht="35.25" x14ac:dyDescent="0.5">
      <c r="A153" s="1">
        <v>1</v>
      </c>
      <c r="B153" s="98">
        <f>SUBTOTAL(103,$A$98:A153)</f>
        <v>50</v>
      </c>
      <c r="C153" s="99" t="s">
        <v>298</v>
      </c>
      <c r="D153" s="95">
        <v>1929</v>
      </c>
      <c r="E153" s="95"/>
      <c r="F153" s="96" t="s">
        <v>50</v>
      </c>
      <c r="G153" s="95">
        <v>3</v>
      </c>
      <c r="H153" s="95">
        <v>5</v>
      </c>
      <c r="I153" s="51">
        <v>2240.83</v>
      </c>
      <c r="J153" s="51">
        <v>1864.33</v>
      </c>
      <c r="K153" s="51">
        <v>1864.33</v>
      </c>
      <c r="L153" s="97">
        <v>90</v>
      </c>
      <c r="M153" s="95" t="s">
        <v>52</v>
      </c>
      <c r="N153" s="47" t="s">
        <v>244</v>
      </c>
      <c r="O153" s="51">
        <v>69044.600000000006</v>
      </c>
      <c r="P153" s="51">
        <f t="shared" si="4"/>
        <v>30.812065172279919</v>
      </c>
      <c r="Q153" s="51">
        <v>870.78833869592972</v>
      </c>
      <c r="R153" s="88"/>
      <c r="T153" s="77"/>
    </row>
    <row r="154" spans="1:20" ht="35.25" x14ac:dyDescent="0.5">
      <c r="A154" s="1">
        <v>1</v>
      </c>
      <c r="B154" s="98">
        <f>SUBTOTAL(103,$A$98:A154)</f>
        <v>51</v>
      </c>
      <c r="C154" s="99" t="s">
        <v>299</v>
      </c>
      <c r="D154" s="95">
        <v>1959</v>
      </c>
      <c r="E154" s="95"/>
      <c r="F154" s="96" t="s">
        <v>50</v>
      </c>
      <c r="G154" s="95">
        <v>2</v>
      </c>
      <c r="H154" s="95">
        <v>1</v>
      </c>
      <c r="I154" s="51">
        <v>367.5</v>
      </c>
      <c r="J154" s="51">
        <v>251</v>
      </c>
      <c r="K154" s="51">
        <v>251</v>
      </c>
      <c r="L154" s="97">
        <v>14</v>
      </c>
      <c r="M154" s="95" t="s">
        <v>52</v>
      </c>
      <c r="N154" s="47" t="s">
        <v>170</v>
      </c>
      <c r="O154" s="51">
        <v>49508.61</v>
      </c>
      <c r="P154" s="51">
        <f t="shared" si="4"/>
        <v>134.71730612244897</v>
      </c>
      <c r="Q154" s="51">
        <v>6900.6970775510199</v>
      </c>
      <c r="R154" s="88"/>
      <c r="T154" s="77"/>
    </row>
    <row r="155" spans="1:20" ht="35.25" x14ac:dyDescent="0.5">
      <c r="A155" s="1">
        <v>1</v>
      </c>
      <c r="B155" s="98">
        <f>SUBTOTAL(103,$A$98:A155)</f>
        <v>52</v>
      </c>
      <c r="C155" s="99" t="s">
        <v>300</v>
      </c>
      <c r="D155" s="95">
        <v>1934</v>
      </c>
      <c r="E155" s="95"/>
      <c r="F155" s="96" t="s">
        <v>50</v>
      </c>
      <c r="G155" s="95">
        <v>3</v>
      </c>
      <c r="H155" s="95">
        <v>7</v>
      </c>
      <c r="I155" s="51">
        <v>2922</v>
      </c>
      <c r="J155" s="51">
        <v>2656.4</v>
      </c>
      <c r="K155" s="51">
        <v>2656.4</v>
      </c>
      <c r="L155" s="97">
        <v>95</v>
      </c>
      <c r="M155" s="95" t="s">
        <v>52</v>
      </c>
      <c r="N155" s="47" t="s">
        <v>170</v>
      </c>
      <c r="O155" s="51">
        <v>319940.15999999997</v>
      </c>
      <c r="P155" s="51">
        <f t="shared" si="4"/>
        <v>109.4935523613963</v>
      </c>
      <c r="Q155" s="51">
        <v>4696.5518685831621</v>
      </c>
      <c r="R155" s="88"/>
      <c r="T155" s="77"/>
    </row>
    <row r="156" spans="1:20" ht="35.25" x14ac:dyDescent="0.5">
      <c r="A156" s="1">
        <v>1</v>
      </c>
      <c r="B156" s="98">
        <f>SUBTOTAL(103,$A$98:A156)</f>
        <v>53</v>
      </c>
      <c r="C156" s="99" t="s">
        <v>301</v>
      </c>
      <c r="D156" s="95">
        <v>1934</v>
      </c>
      <c r="E156" s="95"/>
      <c r="F156" s="96" t="s">
        <v>50</v>
      </c>
      <c r="G156" s="95">
        <v>3</v>
      </c>
      <c r="H156" s="95">
        <v>5</v>
      </c>
      <c r="I156" s="51">
        <v>1040.8</v>
      </c>
      <c r="J156" s="51">
        <v>878</v>
      </c>
      <c r="K156" s="51">
        <v>878</v>
      </c>
      <c r="L156" s="97">
        <v>58</v>
      </c>
      <c r="M156" s="95" t="s">
        <v>49</v>
      </c>
      <c r="N156" s="47" t="s">
        <v>51</v>
      </c>
      <c r="O156" s="51">
        <v>6149105.8900000006</v>
      </c>
      <c r="P156" s="51">
        <f t="shared" si="4"/>
        <v>5908.0571579554198</v>
      </c>
      <c r="Q156" s="51">
        <v>6408.4799385088409</v>
      </c>
      <c r="R156" s="88"/>
      <c r="T156" s="77"/>
    </row>
    <row r="157" spans="1:20" ht="35.25" x14ac:dyDescent="0.5">
      <c r="A157" s="1">
        <v>1</v>
      </c>
      <c r="B157" s="98">
        <f>SUBTOTAL(103,$A$98:A157)</f>
        <v>54</v>
      </c>
      <c r="C157" s="99" t="s">
        <v>302</v>
      </c>
      <c r="D157" s="95">
        <v>1928</v>
      </c>
      <c r="E157" s="95"/>
      <c r="F157" s="96" t="s">
        <v>70</v>
      </c>
      <c r="G157" s="95">
        <v>2</v>
      </c>
      <c r="H157" s="95">
        <v>1</v>
      </c>
      <c r="I157" s="51">
        <v>286.10000000000002</v>
      </c>
      <c r="J157" s="51">
        <v>205.8</v>
      </c>
      <c r="K157" s="51">
        <v>205.8</v>
      </c>
      <c r="L157" s="97">
        <v>16</v>
      </c>
      <c r="M157" s="95" t="s">
        <v>49</v>
      </c>
      <c r="N157" s="47" t="s">
        <v>51</v>
      </c>
      <c r="O157" s="51">
        <v>37308.06</v>
      </c>
      <c r="P157" s="51">
        <f t="shared" si="4"/>
        <v>130.40216707444947</v>
      </c>
      <c r="Q157" s="51">
        <v>1925.3486193638587</v>
      </c>
      <c r="R157" s="88"/>
      <c r="T157" s="77"/>
    </row>
    <row r="158" spans="1:20" ht="35.25" x14ac:dyDescent="0.5">
      <c r="A158" s="1">
        <v>1</v>
      </c>
      <c r="B158" s="98">
        <f>SUBTOTAL(103,$A$98:A158)</f>
        <v>55</v>
      </c>
      <c r="C158" s="99" t="s">
        <v>303</v>
      </c>
      <c r="D158" s="95">
        <v>1958</v>
      </c>
      <c r="E158" s="95"/>
      <c r="F158" s="96" t="s">
        <v>50</v>
      </c>
      <c r="G158" s="95">
        <v>2</v>
      </c>
      <c r="H158" s="95">
        <v>1</v>
      </c>
      <c r="I158" s="51">
        <v>417.2</v>
      </c>
      <c r="J158" s="51">
        <v>385.8</v>
      </c>
      <c r="K158" s="51">
        <v>385.8</v>
      </c>
      <c r="L158" s="97">
        <v>20</v>
      </c>
      <c r="M158" s="95" t="s">
        <v>49</v>
      </c>
      <c r="N158" s="47" t="s">
        <v>51</v>
      </c>
      <c r="O158" s="51">
        <v>1994384.8699999999</v>
      </c>
      <c r="P158" s="51">
        <f t="shared" si="4"/>
        <v>4780.4047698945351</v>
      </c>
      <c r="Q158" s="51">
        <v>6191.0589798657729</v>
      </c>
      <c r="R158" s="88"/>
      <c r="T158" s="77"/>
    </row>
    <row r="159" spans="1:20" ht="35.25" x14ac:dyDescent="0.5">
      <c r="A159" s="1">
        <v>1</v>
      </c>
      <c r="B159" s="98">
        <f>SUBTOTAL(103,$A$98:A159)</f>
        <v>56</v>
      </c>
      <c r="C159" s="99" t="s">
        <v>304</v>
      </c>
      <c r="D159" s="95">
        <v>1958</v>
      </c>
      <c r="E159" s="95"/>
      <c r="F159" s="96" t="s">
        <v>50</v>
      </c>
      <c r="G159" s="95">
        <v>4</v>
      </c>
      <c r="H159" s="95">
        <v>5</v>
      </c>
      <c r="I159" s="51">
        <v>3533.4</v>
      </c>
      <c r="J159" s="51">
        <v>3254</v>
      </c>
      <c r="K159" s="51">
        <v>3254</v>
      </c>
      <c r="L159" s="97">
        <v>98</v>
      </c>
      <c r="M159" s="95" t="s">
        <v>52</v>
      </c>
      <c r="N159" s="47" t="s">
        <v>253</v>
      </c>
      <c r="O159" s="51">
        <v>2870921.25</v>
      </c>
      <c r="P159" s="51">
        <f t="shared" si="4"/>
        <v>812.50955170657153</v>
      </c>
      <c r="Q159" s="51">
        <v>5999.3508145129335</v>
      </c>
      <c r="R159" s="88"/>
      <c r="T159" s="77"/>
    </row>
    <row r="160" spans="1:20" ht="35.25" x14ac:dyDescent="0.5">
      <c r="A160" s="1">
        <v>1</v>
      </c>
      <c r="B160" s="98">
        <f>SUBTOTAL(103,$A$98:A160)</f>
        <v>57</v>
      </c>
      <c r="C160" s="99" t="s">
        <v>346</v>
      </c>
      <c r="D160" s="95">
        <v>1958</v>
      </c>
      <c r="E160" s="95"/>
      <c r="F160" s="96" t="s">
        <v>50</v>
      </c>
      <c r="G160" s="95">
        <v>4</v>
      </c>
      <c r="H160" s="95">
        <v>4</v>
      </c>
      <c r="I160" s="51">
        <v>3399.9</v>
      </c>
      <c r="J160" s="51">
        <v>2625.8</v>
      </c>
      <c r="K160" s="51">
        <v>2062.6999999999998</v>
      </c>
      <c r="L160" s="97">
        <v>68</v>
      </c>
      <c r="M160" s="95" t="s">
        <v>52</v>
      </c>
      <c r="N160" s="47" t="s">
        <v>380</v>
      </c>
      <c r="O160" s="51">
        <v>42661</v>
      </c>
      <c r="P160" s="51">
        <f t="shared" si="4"/>
        <v>12.547721991823289</v>
      </c>
      <c r="Q160" s="51">
        <v>3474.4403305979586</v>
      </c>
      <c r="R160" s="88"/>
      <c r="T160" s="77"/>
    </row>
    <row r="161" spans="1:20" ht="35.25" x14ac:dyDescent="0.5">
      <c r="A161" s="1">
        <v>1</v>
      </c>
      <c r="B161" s="98">
        <f>SUBTOTAL(103,$A$98:A161)</f>
        <v>58</v>
      </c>
      <c r="C161" s="99" t="s">
        <v>347</v>
      </c>
      <c r="D161" s="95">
        <v>1942</v>
      </c>
      <c r="E161" s="95"/>
      <c r="F161" s="96" t="s">
        <v>70</v>
      </c>
      <c r="G161" s="95">
        <v>2</v>
      </c>
      <c r="H161" s="95">
        <v>2</v>
      </c>
      <c r="I161" s="51">
        <v>489</v>
      </c>
      <c r="J161" s="51">
        <v>431</v>
      </c>
      <c r="K161" s="51">
        <v>431</v>
      </c>
      <c r="L161" s="97">
        <v>39</v>
      </c>
      <c r="M161" s="95" t="s">
        <v>49</v>
      </c>
      <c r="N161" s="47" t="s">
        <v>51</v>
      </c>
      <c r="O161" s="51">
        <v>65466.48</v>
      </c>
      <c r="P161" s="51">
        <f t="shared" si="4"/>
        <v>133.87828220858896</v>
      </c>
      <c r="Q161" s="51">
        <v>6418.8099795501021</v>
      </c>
      <c r="R161" s="88"/>
      <c r="T161" s="77"/>
    </row>
    <row r="162" spans="1:20" ht="35.25" x14ac:dyDescent="0.5">
      <c r="A162" s="1">
        <v>1</v>
      </c>
      <c r="B162" s="98">
        <f>SUBTOTAL(103,$A$98:A162)</f>
        <v>59</v>
      </c>
      <c r="C162" s="99" t="s">
        <v>348</v>
      </c>
      <c r="D162" s="95">
        <v>1931</v>
      </c>
      <c r="E162" s="95"/>
      <c r="F162" s="96" t="s">
        <v>50</v>
      </c>
      <c r="G162" s="95">
        <v>3</v>
      </c>
      <c r="H162" s="95">
        <v>5</v>
      </c>
      <c r="I162" s="51">
        <v>1823.46</v>
      </c>
      <c r="J162" s="51">
        <v>1514.06</v>
      </c>
      <c r="K162" s="51">
        <v>1514.06</v>
      </c>
      <c r="L162" s="97">
        <v>60</v>
      </c>
      <c r="M162" s="95" t="s">
        <v>52</v>
      </c>
      <c r="N162" s="47" t="s">
        <v>253</v>
      </c>
      <c r="O162" s="51">
        <v>59400.639999999999</v>
      </c>
      <c r="P162" s="51">
        <f t="shared" ref="P162:P228" si="7">O162/I162</f>
        <v>32.575784497603458</v>
      </c>
      <c r="Q162" s="51">
        <v>4450.0599958321</v>
      </c>
      <c r="R162" s="88"/>
      <c r="T162" s="77"/>
    </row>
    <row r="163" spans="1:20" ht="35.25" x14ac:dyDescent="0.5">
      <c r="A163" s="1">
        <v>1</v>
      </c>
      <c r="B163" s="98">
        <f>SUBTOTAL(103,$A$98:A163)</f>
        <v>60</v>
      </c>
      <c r="C163" s="99" t="s">
        <v>392</v>
      </c>
      <c r="D163" s="95">
        <v>1984</v>
      </c>
      <c r="E163" s="95"/>
      <c r="F163" s="96" t="s">
        <v>62</v>
      </c>
      <c r="G163" s="95">
        <v>5</v>
      </c>
      <c r="H163" s="95">
        <v>5</v>
      </c>
      <c r="I163" s="51">
        <v>4724.5</v>
      </c>
      <c r="J163" s="51">
        <v>4003.6</v>
      </c>
      <c r="K163" s="51">
        <v>1759.6</v>
      </c>
      <c r="L163" s="97">
        <v>146</v>
      </c>
      <c r="M163" s="95" t="s">
        <v>52</v>
      </c>
      <c r="N163" s="47" t="s">
        <v>361</v>
      </c>
      <c r="O163" s="51">
        <v>16859.560000000001</v>
      </c>
      <c r="P163" s="51">
        <f t="shared" si="7"/>
        <v>3.5685384696793316</v>
      </c>
      <c r="Q163" s="51">
        <v>1698.6635622817232</v>
      </c>
      <c r="R163" s="88"/>
      <c r="T163" s="77"/>
    </row>
    <row r="164" spans="1:20" ht="35.25" x14ac:dyDescent="0.5">
      <c r="A164" s="1">
        <v>1</v>
      </c>
      <c r="B164" s="98">
        <f>SUBTOTAL(103,$A$98:A164)</f>
        <v>61</v>
      </c>
      <c r="C164" s="99" t="s">
        <v>406</v>
      </c>
      <c r="D164" s="95">
        <v>1959</v>
      </c>
      <c r="E164" s="95"/>
      <c r="F164" s="96" t="s">
        <v>50</v>
      </c>
      <c r="G164" s="95">
        <v>2</v>
      </c>
      <c r="H164" s="95">
        <v>1</v>
      </c>
      <c r="I164" s="51">
        <v>416.5</v>
      </c>
      <c r="J164" s="51">
        <v>259.3</v>
      </c>
      <c r="K164" s="51">
        <v>259.3</v>
      </c>
      <c r="L164" s="97">
        <v>14</v>
      </c>
      <c r="M164" s="100" t="s">
        <v>52</v>
      </c>
      <c r="N164" s="47" t="s">
        <v>418</v>
      </c>
      <c r="O164" s="51">
        <v>24060.129999999997</v>
      </c>
      <c r="P164" s="51">
        <f t="shared" si="7"/>
        <v>57.767418967587027</v>
      </c>
      <c r="Q164" s="51">
        <v>7399.10930132053</v>
      </c>
      <c r="R164" s="88"/>
      <c r="T164" s="77"/>
    </row>
    <row r="165" spans="1:20" ht="35.25" x14ac:dyDescent="0.5">
      <c r="A165" s="1">
        <v>1</v>
      </c>
      <c r="B165" s="98">
        <f>SUBTOTAL(103,$A$98:A165)</f>
        <v>62</v>
      </c>
      <c r="C165" s="99" t="s">
        <v>407</v>
      </c>
      <c r="D165" s="95">
        <v>1959</v>
      </c>
      <c r="E165" s="95"/>
      <c r="F165" s="96" t="s">
        <v>50</v>
      </c>
      <c r="G165" s="95">
        <v>3</v>
      </c>
      <c r="H165" s="95">
        <v>2</v>
      </c>
      <c r="I165" s="51">
        <v>1142</v>
      </c>
      <c r="J165" s="51">
        <v>934</v>
      </c>
      <c r="K165" s="51">
        <v>922.45</v>
      </c>
      <c r="L165" s="97">
        <v>42</v>
      </c>
      <c r="M165" s="100" t="s">
        <v>52</v>
      </c>
      <c r="N165" s="47" t="s">
        <v>419</v>
      </c>
      <c r="O165" s="51">
        <v>988504.92999999993</v>
      </c>
      <c r="P165" s="51">
        <f t="shared" si="7"/>
        <v>865.59100700525391</v>
      </c>
      <c r="Q165" s="51">
        <v>4450.7117338003509</v>
      </c>
      <c r="R165" s="88"/>
      <c r="T165" s="77"/>
    </row>
    <row r="166" spans="1:20" ht="35.25" x14ac:dyDescent="0.5">
      <c r="A166" s="1">
        <v>1</v>
      </c>
      <c r="B166" s="98">
        <f>SUBTOTAL(103,$A$98:A166)</f>
        <v>63</v>
      </c>
      <c r="C166" s="99" t="s">
        <v>408</v>
      </c>
      <c r="D166" s="95" t="s">
        <v>80</v>
      </c>
      <c r="E166" s="95"/>
      <c r="F166" s="96" t="s">
        <v>70</v>
      </c>
      <c r="G166" s="95">
        <v>2</v>
      </c>
      <c r="H166" s="95">
        <v>2</v>
      </c>
      <c r="I166" s="51">
        <v>485</v>
      </c>
      <c r="J166" s="51">
        <v>329.7</v>
      </c>
      <c r="K166" s="51">
        <v>329.7</v>
      </c>
      <c r="L166" s="97">
        <v>21</v>
      </c>
      <c r="M166" s="100" t="s">
        <v>52</v>
      </c>
      <c r="N166" s="47" t="s">
        <v>97</v>
      </c>
      <c r="O166" s="51">
        <v>124416.53</v>
      </c>
      <c r="P166" s="51">
        <f>O166/I166</f>
        <v>256.52892783505155</v>
      </c>
      <c r="Q166" s="51">
        <v>7813.9010309278356</v>
      </c>
      <c r="R166" s="88"/>
      <c r="T166" s="77"/>
    </row>
    <row r="167" spans="1:20" ht="35.25" x14ac:dyDescent="0.5">
      <c r="A167" s="1">
        <v>1</v>
      </c>
      <c r="B167" s="98">
        <f>SUBTOTAL(103,$A$98:A167)</f>
        <v>64</v>
      </c>
      <c r="C167" s="99" t="s">
        <v>409</v>
      </c>
      <c r="D167" s="95" t="s">
        <v>60</v>
      </c>
      <c r="E167" s="95"/>
      <c r="F167" s="96" t="s">
        <v>50</v>
      </c>
      <c r="G167" s="95">
        <v>2</v>
      </c>
      <c r="H167" s="95">
        <v>2</v>
      </c>
      <c r="I167" s="51">
        <v>610.9</v>
      </c>
      <c r="J167" s="51">
        <v>567.20000000000005</v>
      </c>
      <c r="K167" s="51">
        <v>567.20000000000005</v>
      </c>
      <c r="L167" s="97">
        <v>26</v>
      </c>
      <c r="M167" s="100" t="s">
        <v>52</v>
      </c>
      <c r="N167" s="47" t="s">
        <v>418</v>
      </c>
      <c r="O167" s="51">
        <v>65059.57</v>
      </c>
      <c r="P167" s="51">
        <f>O167/I167</f>
        <v>106.49790473072517</v>
      </c>
      <c r="Q167" s="51">
        <v>7750.7746603372079</v>
      </c>
      <c r="R167" s="88"/>
      <c r="T167" s="77"/>
    </row>
    <row r="168" spans="1:20" ht="35.25" x14ac:dyDescent="0.5">
      <c r="A168" s="1">
        <v>1</v>
      </c>
      <c r="B168" s="98">
        <f>SUBTOTAL(103,$A$98:A168)</f>
        <v>65</v>
      </c>
      <c r="C168" s="99" t="s">
        <v>437</v>
      </c>
      <c r="D168" s="95">
        <v>1925</v>
      </c>
      <c r="E168" s="95"/>
      <c r="F168" s="96" t="s">
        <v>70</v>
      </c>
      <c r="G168" s="95">
        <v>2</v>
      </c>
      <c r="H168" s="95">
        <v>1</v>
      </c>
      <c r="I168" s="51">
        <v>346.6</v>
      </c>
      <c r="J168" s="51">
        <v>312</v>
      </c>
      <c r="K168" s="51">
        <v>312</v>
      </c>
      <c r="L168" s="97">
        <v>8</v>
      </c>
      <c r="M168" s="100" t="s">
        <v>48</v>
      </c>
      <c r="N168" s="47" t="s">
        <v>244</v>
      </c>
      <c r="O168" s="51">
        <v>17853.439999999999</v>
      </c>
      <c r="P168" s="51">
        <f t="shared" si="7"/>
        <v>51.510213502596649</v>
      </c>
      <c r="Q168" s="51">
        <v>8129.7883439122907</v>
      </c>
      <c r="R168" s="88"/>
      <c r="T168" s="77"/>
    </row>
    <row r="169" spans="1:20" ht="35.25" x14ac:dyDescent="0.5">
      <c r="A169" s="1">
        <v>1</v>
      </c>
      <c r="B169" s="98">
        <f>SUBTOTAL(103,$A$98:A169)</f>
        <v>66</v>
      </c>
      <c r="C169" s="99" t="s">
        <v>438</v>
      </c>
      <c r="D169" s="95">
        <v>1954</v>
      </c>
      <c r="E169" s="95"/>
      <c r="F169" s="96" t="s">
        <v>50</v>
      </c>
      <c r="G169" s="95">
        <v>2</v>
      </c>
      <c r="H169" s="95">
        <v>3</v>
      </c>
      <c r="I169" s="51">
        <v>2032.3</v>
      </c>
      <c r="J169" s="51">
        <v>1714.4</v>
      </c>
      <c r="K169" s="51">
        <v>1714.4</v>
      </c>
      <c r="L169" s="97">
        <v>68</v>
      </c>
      <c r="M169" s="100" t="s">
        <v>48</v>
      </c>
      <c r="N169" s="47" t="s">
        <v>436</v>
      </c>
      <c r="O169" s="51">
        <v>52387.399999999994</v>
      </c>
      <c r="P169" s="51">
        <f t="shared" si="7"/>
        <v>25.777395069625545</v>
      </c>
      <c r="Q169" s="51">
        <v>4291.1307976184626</v>
      </c>
      <c r="R169" s="88"/>
      <c r="T169" s="77"/>
    </row>
    <row r="170" spans="1:20" ht="35.25" x14ac:dyDescent="0.5">
      <c r="B170" s="94" t="s">
        <v>259</v>
      </c>
      <c r="C170" s="99"/>
      <c r="D170" s="95" t="s">
        <v>93</v>
      </c>
      <c r="E170" s="95" t="s">
        <v>93</v>
      </c>
      <c r="F170" s="96" t="s">
        <v>93</v>
      </c>
      <c r="G170" s="95" t="s">
        <v>93</v>
      </c>
      <c r="H170" s="95" t="s">
        <v>93</v>
      </c>
      <c r="I170" s="51">
        <f>SUM(I171:I186)</f>
        <v>50724.47</v>
      </c>
      <c r="J170" s="51">
        <f t="shared" ref="J170:L170" si="8">SUM(J171:J186)</f>
        <v>47617.18</v>
      </c>
      <c r="K170" s="51">
        <f t="shared" si="8"/>
        <v>43116.759999999995</v>
      </c>
      <c r="L170" s="97">
        <f t="shared" si="8"/>
        <v>2388</v>
      </c>
      <c r="M170" s="95" t="s">
        <v>131</v>
      </c>
      <c r="N170" s="47" t="s">
        <v>131</v>
      </c>
      <c r="O170" s="51">
        <v>5353722.4899999993</v>
      </c>
      <c r="P170" s="51">
        <f t="shared" si="7"/>
        <v>105.54516370501257</v>
      </c>
      <c r="Q170" s="51">
        <f>MAX(Q171:Q186)</f>
        <v>9454.2293093577046</v>
      </c>
      <c r="R170" s="88"/>
      <c r="T170" s="77"/>
    </row>
    <row r="171" spans="1:20" ht="35.25" x14ac:dyDescent="0.5">
      <c r="A171" s="1">
        <v>1</v>
      </c>
      <c r="B171" s="98">
        <f>SUBTOTAL(103,$A$98:A171)</f>
        <v>67</v>
      </c>
      <c r="C171" s="99" t="s">
        <v>305</v>
      </c>
      <c r="D171" s="95">
        <v>1968</v>
      </c>
      <c r="E171" s="95"/>
      <c r="F171" s="96" t="s">
        <v>50</v>
      </c>
      <c r="G171" s="95">
        <v>6</v>
      </c>
      <c r="H171" s="95">
        <v>8</v>
      </c>
      <c r="I171" s="51">
        <v>6064</v>
      </c>
      <c r="J171" s="51">
        <v>5971</v>
      </c>
      <c r="K171" s="51">
        <v>5128.3999999999996</v>
      </c>
      <c r="L171" s="97">
        <v>268</v>
      </c>
      <c r="M171" s="95" t="s">
        <v>74</v>
      </c>
      <c r="N171" s="47" t="s">
        <v>365</v>
      </c>
      <c r="O171" s="51">
        <v>1768733.14</v>
      </c>
      <c r="P171" s="51">
        <f t="shared" si="7"/>
        <v>291.67762862796832</v>
      </c>
      <c r="Q171" s="51">
        <v>2998.3252902374675</v>
      </c>
      <c r="R171" s="88"/>
      <c r="T171" s="77"/>
    </row>
    <row r="172" spans="1:20" ht="35.25" x14ac:dyDescent="0.5">
      <c r="A172" s="1">
        <v>1</v>
      </c>
      <c r="B172" s="98">
        <f>SUBTOTAL(103,$A$98:A172)</f>
        <v>68</v>
      </c>
      <c r="C172" s="99" t="s">
        <v>306</v>
      </c>
      <c r="D172" s="95">
        <v>1983</v>
      </c>
      <c r="E172" s="95"/>
      <c r="F172" s="96" t="s">
        <v>50</v>
      </c>
      <c r="G172" s="95">
        <v>5</v>
      </c>
      <c r="H172" s="95">
        <v>6</v>
      </c>
      <c r="I172" s="51">
        <v>4247.2</v>
      </c>
      <c r="J172" s="51">
        <v>3821.7</v>
      </c>
      <c r="K172" s="51">
        <v>3620.8</v>
      </c>
      <c r="L172" s="97">
        <v>176</v>
      </c>
      <c r="M172" s="95" t="s">
        <v>52</v>
      </c>
      <c r="N172" s="47" t="s">
        <v>366</v>
      </c>
      <c r="O172" s="51">
        <v>224063.98</v>
      </c>
      <c r="P172" s="51">
        <f t="shared" si="7"/>
        <v>52.755693162554159</v>
      </c>
      <c r="Q172" s="51">
        <v>2382.9441514409496</v>
      </c>
      <c r="R172" s="88"/>
      <c r="T172" s="77"/>
    </row>
    <row r="173" spans="1:20" ht="35.25" x14ac:dyDescent="0.5">
      <c r="A173" s="1">
        <v>1</v>
      </c>
      <c r="B173" s="98">
        <f>SUBTOTAL(103,$A$98:A173)</f>
        <v>69</v>
      </c>
      <c r="C173" s="99" t="s">
        <v>307</v>
      </c>
      <c r="D173" s="95">
        <v>1973</v>
      </c>
      <c r="E173" s="95"/>
      <c r="F173" s="96" t="s">
        <v>50</v>
      </c>
      <c r="G173" s="95">
        <v>5</v>
      </c>
      <c r="H173" s="95">
        <v>8</v>
      </c>
      <c r="I173" s="51">
        <v>6143</v>
      </c>
      <c r="J173" s="51">
        <v>6075.43</v>
      </c>
      <c r="K173" s="51">
        <v>5422.03</v>
      </c>
      <c r="L173" s="97">
        <v>275</v>
      </c>
      <c r="M173" s="95" t="s">
        <v>52</v>
      </c>
      <c r="N173" s="47" t="s">
        <v>367</v>
      </c>
      <c r="O173" s="51">
        <v>31696.09</v>
      </c>
      <c r="P173" s="51">
        <f t="shared" si="7"/>
        <v>5.1597086114276411</v>
      </c>
      <c r="Q173" s="51">
        <v>2678.1603125508709</v>
      </c>
      <c r="R173" s="88"/>
      <c r="T173" s="77"/>
    </row>
    <row r="174" spans="1:20" ht="35.25" x14ac:dyDescent="0.5">
      <c r="A174" s="1">
        <v>1</v>
      </c>
      <c r="B174" s="98">
        <f>SUBTOTAL(103,$A$98:A174)</f>
        <v>70</v>
      </c>
      <c r="C174" s="99" t="s">
        <v>308</v>
      </c>
      <c r="D174" s="95">
        <v>1961</v>
      </c>
      <c r="E174" s="95"/>
      <c r="F174" s="96" t="s">
        <v>50</v>
      </c>
      <c r="G174" s="95">
        <v>4</v>
      </c>
      <c r="H174" s="95">
        <v>3</v>
      </c>
      <c r="I174" s="51">
        <v>2176</v>
      </c>
      <c r="J174" s="51">
        <v>2029.3</v>
      </c>
      <c r="K174" s="51">
        <v>1988.8</v>
      </c>
      <c r="L174" s="97">
        <v>89</v>
      </c>
      <c r="M174" s="95" t="s">
        <v>52</v>
      </c>
      <c r="N174" s="47" t="s">
        <v>242</v>
      </c>
      <c r="O174" s="51">
        <v>97154.82</v>
      </c>
      <c r="P174" s="51">
        <f t="shared" si="7"/>
        <v>44.648354779411768</v>
      </c>
      <c r="Q174" s="51">
        <v>3016.0576470588239</v>
      </c>
      <c r="R174" s="88"/>
      <c r="T174" s="77"/>
    </row>
    <row r="175" spans="1:20" ht="35.25" x14ac:dyDescent="0.5">
      <c r="A175" s="1">
        <v>1</v>
      </c>
      <c r="B175" s="98">
        <f>SUBTOTAL(103,$A$98:A175)</f>
        <v>71</v>
      </c>
      <c r="C175" s="99" t="s">
        <v>309</v>
      </c>
      <c r="D175" s="95">
        <v>1961</v>
      </c>
      <c r="E175" s="95"/>
      <c r="F175" s="96" t="s">
        <v>50</v>
      </c>
      <c r="G175" s="95">
        <v>2</v>
      </c>
      <c r="H175" s="95">
        <v>2</v>
      </c>
      <c r="I175" s="51">
        <v>588.42999999999995</v>
      </c>
      <c r="J175" s="51">
        <v>546.92999999999995</v>
      </c>
      <c r="K175" s="51">
        <v>516.08000000000004</v>
      </c>
      <c r="L175" s="97">
        <v>30</v>
      </c>
      <c r="M175" s="95" t="s">
        <v>52</v>
      </c>
      <c r="N175" s="47" t="s">
        <v>367</v>
      </c>
      <c r="O175" s="51">
        <v>115006.25</v>
      </c>
      <c r="P175" s="51">
        <f t="shared" si="7"/>
        <v>195.4459323963768</v>
      </c>
      <c r="Q175" s="51">
        <v>7849.7471576908065</v>
      </c>
      <c r="R175" s="88"/>
      <c r="T175" s="77"/>
    </row>
    <row r="176" spans="1:20" ht="35.25" x14ac:dyDescent="0.5">
      <c r="A176" s="1">
        <v>1</v>
      </c>
      <c r="B176" s="98">
        <f>SUBTOTAL(103,$A$98:A176)</f>
        <v>72</v>
      </c>
      <c r="C176" s="99" t="s">
        <v>310</v>
      </c>
      <c r="D176" s="95">
        <v>1963</v>
      </c>
      <c r="E176" s="95"/>
      <c r="F176" s="96" t="s">
        <v>50</v>
      </c>
      <c r="G176" s="95">
        <v>4</v>
      </c>
      <c r="H176" s="95">
        <v>4</v>
      </c>
      <c r="I176" s="51">
        <v>2368</v>
      </c>
      <c r="J176" s="51">
        <v>2347.9899999999998</v>
      </c>
      <c r="K176" s="51">
        <v>2199.56</v>
      </c>
      <c r="L176" s="97">
        <v>87</v>
      </c>
      <c r="M176" s="95" t="s">
        <v>52</v>
      </c>
      <c r="N176" s="47" t="s">
        <v>368</v>
      </c>
      <c r="O176" s="51">
        <v>1485022.6</v>
      </c>
      <c r="P176" s="51">
        <f t="shared" si="7"/>
        <v>627.12103040540546</v>
      </c>
      <c r="Q176" s="51">
        <v>4661.8646621621629</v>
      </c>
      <c r="R176" s="88"/>
      <c r="T176" s="77"/>
    </row>
    <row r="177" spans="1:20" ht="35.25" x14ac:dyDescent="0.5">
      <c r="A177" s="1">
        <v>1</v>
      </c>
      <c r="B177" s="98">
        <f>SUBTOTAL(103,$A$98:A177)</f>
        <v>73</v>
      </c>
      <c r="C177" s="99" t="s">
        <v>311</v>
      </c>
      <c r="D177" s="95">
        <v>1971</v>
      </c>
      <c r="E177" s="95"/>
      <c r="F177" s="96" t="s">
        <v>50</v>
      </c>
      <c r="G177" s="95">
        <v>4</v>
      </c>
      <c r="H177" s="95">
        <v>1</v>
      </c>
      <c r="I177" s="51">
        <v>1601</v>
      </c>
      <c r="J177" s="51">
        <v>1473.9</v>
      </c>
      <c r="K177" s="51">
        <v>1166.5999999999999</v>
      </c>
      <c r="L177" s="97">
        <v>103</v>
      </c>
      <c r="M177" s="95" t="s">
        <v>52</v>
      </c>
      <c r="N177" s="47" t="s">
        <v>368</v>
      </c>
      <c r="O177" s="51">
        <v>179270.28</v>
      </c>
      <c r="P177" s="51">
        <f t="shared" si="7"/>
        <v>111.97394128669582</v>
      </c>
      <c r="Q177" s="51">
        <v>3720.5388632104937</v>
      </c>
      <c r="R177" s="88"/>
      <c r="T177" s="77"/>
    </row>
    <row r="178" spans="1:20" ht="35.25" x14ac:dyDescent="0.5">
      <c r="A178" s="1">
        <v>1</v>
      </c>
      <c r="B178" s="98">
        <f>SUBTOTAL(103,$A$98:A178)</f>
        <v>74</v>
      </c>
      <c r="C178" s="99" t="s">
        <v>312</v>
      </c>
      <c r="D178" s="95">
        <v>1963</v>
      </c>
      <c r="E178" s="95"/>
      <c r="F178" s="96" t="s">
        <v>50</v>
      </c>
      <c r="G178" s="95">
        <v>2</v>
      </c>
      <c r="H178" s="95">
        <v>2</v>
      </c>
      <c r="I178" s="51">
        <v>1027.9000000000001</v>
      </c>
      <c r="J178" s="51">
        <v>620.86</v>
      </c>
      <c r="K178" s="51">
        <v>620.86</v>
      </c>
      <c r="L178" s="97">
        <v>40</v>
      </c>
      <c r="M178" s="95" t="s">
        <v>52</v>
      </c>
      <c r="N178" s="47" t="s">
        <v>369</v>
      </c>
      <c r="O178" s="51">
        <v>21660.55</v>
      </c>
      <c r="P178" s="51">
        <f t="shared" si="7"/>
        <v>21.072623796089111</v>
      </c>
      <c r="Q178" s="51">
        <v>4849.3290787041542</v>
      </c>
      <c r="R178" s="88"/>
      <c r="T178" s="77"/>
    </row>
    <row r="179" spans="1:20" ht="35.25" x14ac:dyDescent="0.5">
      <c r="A179" s="1">
        <v>1</v>
      </c>
      <c r="B179" s="98">
        <f>SUBTOTAL(103,$A$98:A179)</f>
        <v>75</v>
      </c>
      <c r="C179" s="99" t="s">
        <v>313</v>
      </c>
      <c r="D179" s="95">
        <v>2003</v>
      </c>
      <c r="E179" s="95"/>
      <c r="F179" s="96" t="s">
        <v>50</v>
      </c>
      <c r="G179" s="95">
        <v>5</v>
      </c>
      <c r="H179" s="95">
        <v>8</v>
      </c>
      <c r="I179" s="51">
        <v>6514</v>
      </c>
      <c r="J179" s="51">
        <v>5845.8</v>
      </c>
      <c r="K179" s="51">
        <v>5845.8</v>
      </c>
      <c r="L179" s="97">
        <v>360</v>
      </c>
      <c r="M179" s="95" t="s">
        <v>52</v>
      </c>
      <c r="N179" s="47" t="s">
        <v>370</v>
      </c>
      <c r="O179" s="51">
        <v>825558.04</v>
      </c>
      <c r="P179" s="51">
        <f t="shared" si="7"/>
        <v>126.73595947190667</v>
      </c>
      <c r="Q179" s="51">
        <v>2120.4321400061408</v>
      </c>
      <c r="R179" s="88"/>
      <c r="T179" s="77"/>
    </row>
    <row r="180" spans="1:20" ht="35.25" x14ac:dyDescent="0.5">
      <c r="A180" s="1">
        <v>1</v>
      </c>
      <c r="B180" s="98">
        <f>SUBTOTAL(103,$A$98:A180)</f>
        <v>76</v>
      </c>
      <c r="C180" s="99" t="s">
        <v>314</v>
      </c>
      <c r="D180" s="95">
        <v>1960</v>
      </c>
      <c r="E180" s="95"/>
      <c r="F180" s="96" t="s">
        <v>50</v>
      </c>
      <c r="G180" s="95">
        <v>2</v>
      </c>
      <c r="H180" s="95">
        <v>2</v>
      </c>
      <c r="I180" s="51">
        <v>585.54999999999995</v>
      </c>
      <c r="J180" s="51">
        <v>545.35</v>
      </c>
      <c r="K180" s="51">
        <v>433.53000000000003</v>
      </c>
      <c r="L180" s="97">
        <v>34</v>
      </c>
      <c r="M180" s="95" t="s">
        <v>49</v>
      </c>
      <c r="N180" s="47" t="s">
        <v>51</v>
      </c>
      <c r="O180" s="51">
        <v>58127.710000000006</v>
      </c>
      <c r="P180" s="51">
        <f t="shared" si="7"/>
        <v>99.270275809068423</v>
      </c>
      <c r="Q180" s="51">
        <v>6852.8187174451386</v>
      </c>
      <c r="R180" s="88"/>
      <c r="T180" s="77"/>
    </row>
    <row r="181" spans="1:20" ht="35.25" x14ac:dyDescent="0.5">
      <c r="A181" s="1">
        <v>1</v>
      </c>
      <c r="B181" s="98">
        <f>SUBTOTAL(103,$A$98:A181)</f>
        <v>77</v>
      </c>
      <c r="C181" s="99" t="s">
        <v>235</v>
      </c>
      <c r="D181" s="95">
        <v>1989</v>
      </c>
      <c r="E181" s="95"/>
      <c r="F181" s="96" t="s">
        <v>50</v>
      </c>
      <c r="G181" s="95">
        <v>9</v>
      </c>
      <c r="H181" s="95">
        <v>1</v>
      </c>
      <c r="I181" s="51">
        <v>3494</v>
      </c>
      <c r="J181" s="51">
        <v>3277.11</v>
      </c>
      <c r="K181" s="51">
        <v>3141.61</v>
      </c>
      <c r="L181" s="97">
        <v>159</v>
      </c>
      <c r="M181" s="95" t="s">
        <v>52</v>
      </c>
      <c r="N181" s="47" t="s">
        <v>371</v>
      </c>
      <c r="O181" s="51">
        <v>174209.85</v>
      </c>
      <c r="P181" s="51">
        <f t="shared" si="7"/>
        <v>49.859716657126505</v>
      </c>
      <c r="Q181" s="51">
        <v>1270.9461705781341</v>
      </c>
      <c r="R181" s="88"/>
      <c r="T181" s="77"/>
    </row>
    <row r="182" spans="1:20" ht="35.25" x14ac:dyDescent="0.5">
      <c r="A182" s="1">
        <v>1</v>
      </c>
      <c r="B182" s="98">
        <f>SUBTOTAL(103,$A$98:A182)</f>
        <v>78</v>
      </c>
      <c r="C182" s="99" t="s">
        <v>315</v>
      </c>
      <c r="D182" s="95">
        <v>1987</v>
      </c>
      <c r="E182" s="95"/>
      <c r="F182" s="96" t="s">
        <v>62</v>
      </c>
      <c r="G182" s="95">
        <v>5</v>
      </c>
      <c r="H182" s="95">
        <v>6</v>
      </c>
      <c r="I182" s="51">
        <v>4362</v>
      </c>
      <c r="J182" s="51">
        <v>3933.6</v>
      </c>
      <c r="K182" s="51">
        <v>3462.6</v>
      </c>
      <c r="L182" s="97">
        <v>234</v>
      </c>
      <c r="M182" s="47" t="s">
        <v>52</v>
      </c>
      <c r="N182" s="100" t="s">
        <v>67</v>
      </c>
      <c r="O182" s="51">
        <v>101365.01</v>
      </c>
      <c r="P182" s="51">
        <f t="shared" si="7"/>
        <v>23.238195781751489</v>
      </c>
      <c r="Q182" s="51">
        <v>2181.2200091701056</v>
      </c>
      <c r="R182" s="88"/>
      <c r="T182" s="77"/>
    </row>
    <row r="183" spans="1:20" ht="35.25" x14ac:dyDescent="0.5">
      <c r="A183" s="1">
        <v>1</v>
      </c>
      <c r="B183" s="98">
        <f>SUBTOTAL(103,$A$98:A183)</f>
        <v>79</v>
      </c>
      <c r="C183" s="99" t="s">
        <v>351</v>
      </c>
      <c r="D183" s="95">
        <v>1966</v>
      </c>
      <c r="E183" s="95"/>
      <c r="F183" s="96" t="s">
        <v>50</v>
      </c>
      <c r="G183" s="95">
        <v>5</v>
      </c>
      <c r="H183" s="95">
        <v>4</v>
      </c>
      <c r="I183" s="51">
        <v>3416</v>
      </c>
      <c r="J183" s="51">
        <v>3392</v>
      </c>
      <c r="K183" s="51">
        <v>2976.63</v>
      </c>
      <c r="L183" s="97">
        <v>150</v>
      </c>
      <c r="M183" s="47" t="s">
        <v>52</v>
      </c>
      <c r="N183" s="100" t="s">
        <v>369</v>
      </c>
      <c r="O183" s="51">
        <v>70328.740000000005</v>
      </c>
      <c r="P183" s="51">
        <f t="shared" si="7"/>
        <v>20.588038641686182</v>
      </c>
      <c r="Q183" s="51">
        <v>712.1</v>
      </c>
      <c r="R183" s="88"/>
      <c r="T183" s="77"/>
    </row>
    <row r="184" spans="1:20" ht="35.25" x14ac:dyDescent="0.5">
      <c r="A184" s="1">
        <v>1</v>
      </c>
      <c r="B184" s="98">
        <f>SUBTOTAL(103,$A$98:A184)</f>
        <v>80</v>
      </c>
      <c r="C184" s="99" t="s">
        <v>410</v>
      </c>
      <c r="D184" s="95">
        <v>1972</v>
      </c>
      <c r="E184" s="95"/>
      <c r="F184" s="96" t="s">
        <v>50</v>
      </c>
      <c r="G184" s="95">
        <v>5</v>
      </c>
      <c r="H184" s="95">
        <v>6</v>
      </c>
      <c r="I184" s="51">
        <v>4562.8</v>
      </c>
      <c r="J184" s="51">
        <v>4499.5</v>
      </c>
      <c r="K184" s="51">
        <v>3634.1</v>
      </c>
      <c r="L184" s="97">
        <v>237</v>
      </c>
      <c r="M184" s="100" t="s">
        <v>52</v>
      </c>
      <c r="N184" s="47" t="s">
        <v>68</v>
      </c>
      <c r="O184" s="51">
        <v>46834.77</v>
      </c>
      <c r="P184" s="51">
        <f t="shared" si="7"/>
        <v>10.264480143771367</v>
      </c>
      <c r="Q184" s="51">
        <v>2855.2194792671166</v>
      </c>
      <c r="R184" s="88"/>
      <c r="T184" s="77"/>
    </row>
    <row r="185" spans="1:20" ht="35.25" x14ac:dyDescent="0.5">
      <c r="A185" s="1">
        <v>1</v>
      </c>
      <c r="B185" s="98">
        <f>SUBTOTAL(103,$A$98:A185)</f>
        <v>81</v>
      </c>
      <c r="C185" s="99" t="s">
        <v>411</v>
      </c>
      <c r="D185" s="95">
        <v>1963</v>
      </c>
      <c r="E185" s="95"/>
      <c r="F185" s="96" t="s">
        <v>50</v>
      </c>
      <c r="G185" s="95">
        <v>2</v>
      </c>
      <c r="H185" s="95">
        <v>1</v>
      </c>
      <c r="I185" s="51">
        <v>471.59</v>
      </c>
      <c r="J185" s="51">
        <v>415.21</v>
      </c>
      <c r="K185" s="51">
        <v>312.26</v>
      </c>
      <c r="L185" s="97">
        <v>21</v>
      </c>
      <c r="M185" s="100" t="s">
        <v>49</v>
      </c>
      <c r="N185" s="47" t="s">
        <v>51</v>
      </c>
      <c r="O185" s="51">
        <v>58502.97</v>
      </c>
      <c r="P185" s="51">
        <f t="shared" si="7"/>
        <v>124.05472974405734</v>
      </c>
      <c r="Q185" s="51">
        <v>9454.2293093577046</v>
      </c>
      <c r="R185" s="88"/>
      <c r="T185" s="77"/>
    </row>
    <row r="186" spans="1:20" ht="35.25" x14ac:dyDescent="0.5">
      <c r="A186" s="1">
        <v>1</v>
      </c>
      <c r="B186" s="98">
        <f>SUBTOTAL(103,$A$98:A186)</f>
        <v>82</v>
      </c>
      <c r="C186" s="99" t="s">
        <v>445</v>
      </c>
      <c r="D186" s="95">
        <v>1980</v>
      </c>
      <c r="E186" s="95"/>
      <c r="F186" s="96" t="s">
        <v>50</v>
      </c>
      <c r="G186" s="95">
        <v>5</v>
      </c>
      <c r="H186" s="95">
        <v>4</v>
      </c>
      <c r="I186" s="51">
        <v>3103</v>
      </c>
      <c r="J186" s="51">
        <v>2821.5</v>
      </c>
      <c r="K186" s="51">
        <v>2647.1</v>
      </c>
      <c r="L186" s="97">
        <v>125</v>
      </c>
      <c r="M186" s="100" t="s">
        <v>52</v>
      </c>
      <c r="N186" s="47" t="s">
        <v>71</v>
      </c>
      <c r="O186" s="51">
        <v>96187.689999999988</v>
      </c>
      <c r="P186" s="51">
        <f t="shared" si="7"/>
        <v>30.998288752819846</v>
      </c>
      <c r="Q186" s="51">
        <v>3186.2</v>
      </c>
      <c r="R186" s="88"/>
      <c r="T186" s="77"/>
    </row>
    <row r="187" spans="1:20" ht="35.25" x14ac:dyDescent="0.5">
      <c r="B187" s="94" t="s">
        <v>260</v>
      </c>
      <c r="C187" s="99"/>
      <c r="D187" s="95" t="s">
        <v>93</v>
      </c>
      <c r="E187" s="95" t="s">
        <v>93</v>
      </c>
      <c r="F187" s="96" t="s">
        <v>93</v>
      </c>
      <c r="G187" s="95" t="s">
        <v>93</v>
      </c>
      <c r="H187" s="95" t="s">
        <v>93</v>
      </c>
      <c r="I187" s="51">
        <f>SUM(I188:I193)</f>
        <v>45795.1</v>
      </c>
      <c r="J187" s="51">
        <f>SUM(J188:J193)</f>
        <v>40691.799999999996</v>
      </c>
      <c r="K187" s="51">
        <f>SUM(K188:K193)</f>
        <v>37862.1</v>
      </c>
      <c r="L187" s="97">
        <f>SUM(L188:L193)</f>
        <v>2257</v>
      </c>
      <c r="M187" s="95" t="s">
        <v>131</v>
      </c>
      <c r="N187" s="47" t="s">
        <v>131</v>
      </c>
      <c r="O187" s="51">
        <v>1537584.94</v>
      </c>
      <c r="P187" s="51">
        <f t="shared" si="7"/>
        <v>33.575315699714601</v>
      </c>
      <c r="Q187" s="51">
        <f>MAX(Q188:Q193)</f>
        <v>1251.9329161335352</v>
      </c>
      <c r="R187" s="88"/>
      <c r="T187" s="77"/>
    </row>
    <row r="188" spans="1:20" ht="35.25" x14ac:dyDescent="0.5">
      <c r="A188" s="1">
        <v>1</v>
      </c>
      <c r="B188" s="98">
        <f>SUBTOTAL(103,$A$98:A188)</f>
        <v>83</v>
      </c>
      <c r="C188" s="99" t="s">
        <v>316</v>
      </c>
      <c r="D188" s="95">
        <v>1978</v>
      </c>
      <c r="E188" s="95"/>
      <c r="F188" s="96" t="s">
        <v>62</v>
      </c>
      <c r="G188" s="95">
        <v>9</v>
      </c>
      <c r="H188" s="95">
        <v>4</v>
      </c>
      <c r="I188" s="51">
        <v>8707</v>
      </c>
      <c r="J188" s="51">
        <v>7693.6</v>
      </c>
      <c r="K188" s="51">
        <v>7347.1</v>
      </c>
      <c r="L188" s="97">
        <v>357</v>
      </c>
      <c r="M188" s="95" t="s">
        <v>52</v>
      </c>
      <c r="N188" s="47" t="s">
        <v>66</v>
      </c>
      <c r="O188" s="51">
        <v>379333.74</v>
      </c>
      <c r="P188" s="51">
        <f t="shared" si="7"/>
        <v>43.566525783852072</v>
      </c>
      <c r="Q188" s="51">
        <v>1188.0852307338923</v>
      </c>
      <c r="R188" s="88"/>
      <c r="T188" s="77"/>
    </row>
    <row r="189" spans="1:20" ht="35.25" x14ac:dyDescent="0.5">
      <c r="A189" s="1">
        <v>1</v>
      </c>
      <c r="B189" s="98">
        <f>SUBTOTAL(103,$A$98:A189)</f>
        <v>84</v>
      </c>
      <c r="C189" s="99" t="s">
        <v>317</v>
      </c>
      <c r="D189" s="95">
        <v>1981</v>
      </c>
      <c r="E189" s="95"/>
      <c r="F189" s="96" t="s">
        <v>62</v>
      </c>
      <c r="G189" s="95">
        <v>9</v>
      </c>
      <c r="H189" s="95">
        <v>4</v>
      </c>
      <c r="I189" s="51">
        <v>8838.4</v>
      </c>
      <c r="J189" s="51">
        <v>7825</v>
      </c>
      <c r="K189" s="51">
        <v>7353.9</v>
      </c>
      <c r="L189" s="97">
        <v>387</v>
      </c>
      <c r="M189" s="95" t="s">
        <v>52</v>
      </c>
      <c r="N189" s="47" t="s">
        <v>66</v>
      </c>
      <c r="O189" s="51">
        <v>378072.25</v>
      </c>
      <c r="P189" s="51">
        <f t="shared" si="7"/>
        <v>42.776096352280959</v>
      </c>
      <c r="Q189" s="51">
        <v>1203.3120935916004</v>
      </c>
      <c r="R189" s="88"/>
      <c r="T189" s="77"/>
    </row>
    <row r="190" spans="1:20" ht="35.25" x14ac:dyDescent="0.5">
      <c r="A190" s="1">
        <v>1</v>
      </c>
      <c r="B190" s="98">
        <f>SUBTOTAL(103,$A$98:A190)</f>
        <v>85</v>
      </c>
      <c r="C190" s="99" t="s">
        <v>84</v>
      </c>
      <c r="D190" s="95">
        <v>1982</v>
      </c>
      <c r="E190" s="95"/>
      <c r="F190" s="96" t="s">
        <v>62</v>
      </c>
      <c r="G190" s="95">
        <v>9</v>
      </c>
      <c r="H190" s="95">
        <v>4</v>
      </c>
      <c r="I190" s="51">
        <v>8597</v>
      </c>
      <c r="J190" s="51">
        <v>7716.1</v>
      </c>
      <c r="K190" s="51">
        <v>7190.6</v>
      </c>
      <c r="L190" s="97">
        <v>399</v>
      </c>
      <c r="M190" s="95" t="s">
        <v>52</v>
      </c>
      <c r="N190" s="47" t="s">
        <v>66</v>
      </c>
      <c r="O190" s="51">
        <v>289922.22000000003</v>
      </c>
      <c r="P190" s="51">
        <f t="shared" si="7"/>
        <v>33.723650110503669</v>
      </c>
      <c r="Q190" s="51">
        <v>1251.9329161335352</v>
      </c>
      <c r="R190" s="88"/>
      <c r="T190" s="77"/>
    </row>
    <row r="191" spans="1:20" ht="35.25" x14ac:dyDescent="0.5">
      <c r="A191" s="1">
        <v>1</v>
      </c>
      <c r="B191" s="98">
        <f>SUBTOTAL(103,$A$98:A191)</f>
        <v>86</v>
      </c>
      <c r="C191" s="99" t="s">
        <v>318</v>
      </c>
      <c r="D191" s="95">
        <v>1983</v>
      </c>
      <c r="E191" s="95"/>
      <c r="F191" s="96" t="s">
        <v>62</v>
      </c>
      <c r="G191" s="95">
        <v>9</v>
      </c>
      <c r="H191" s="95">
        <v>4</v>
      </c>
      <c r="I191" s="51">
        <v>8601.7999999999993</v>
      </c>
      <c r="J191" s="51">
        <v>7730</v>
      </c>
      <c r="K191" s="51">
        <v>7318.9</v>
      </c>
      <c r="L191" s="97">
        <v>404</v>
      </c>
      <c r="M191" s="95" t="s">
        <v>52</v>
      </c>
      <c r="N191" s="47" t="s">
        <v>66</v>
      </c>
      <c r="O191" s="51">
        <v>289922.22000000003</v>
      </c>
      <c r="P191" s="51">
        <f t="shared" si="7"/>
        <v>33.704831546885544</v>
      </c>
      <c r="Q191" s="51">
        <v>1250.1976609546841</v>
      </c>
      <c r="R191" s="88"/>
      <c r="T191" s="77"/>
    </row>
    <row r="192" spans="1:20" ht="35.25" x14ac:dyDescent="0.5">
      <c r="A192" s="1">
        <v>1</v>
      </c>
      <c r="B192" s="98">
        <f>SUBTOTAL(103,$A$98:A192)</f>
        <v>87</v>
      </c>
      <c r="C192" s="99" t="s">
        <v>319</v>
      </c>
      <c r="D192" s="95">
        <v>1987</v>
      </c>
      <c r="E192" s="95"/>
      <c r="F192" s="96" t="s">
        <v>50</v>
      </c>
      <c r="G192" s="95">
        <v>12</v>
      </c>
      <c r="H192" s="95">
        <v>1</v>
      </c>
      <c r="I192" s="51">
        <v>4535.8</v>
      </c>
      <c r="J192" s="51">
        <v>3907.5</v>
      </c>
      <c r="K192" s="51">
        <v>3078</v>
      </c>
      <c r="L192" s="97">
        <v>448</v>
      </c>
      <c r="M192" s="95" t="s">
        <v>52</v>
      </c>
      <c r="N192" s="47" t="s">
        <v>66</v>
      </c>
      <c r="O192" s="51">
        <v>192286.75999999998</v>
      </c>
      <c r="P192" s="51">
        <f t="shared" si="7"/>
        <v>42.39313020856298</v>
      </c>
      <c r="Q192" s="51">
        <v>1015.5965571674238</v>
      </c>
      <c r="R192" s="88"/>
      <c r="T192" s="77"/>
    </row>
    <row r="193" spans="1:20" ht="35.25" x14ac:dyDescent="0.5">
      <c r="A193" s="1">
        <v>1</v>
      </c>
      <c r="B193" s="98">
        <f>SUBTOTAL(103,$A$98:A193)</f>
        <v>88</v>
      </c>
      <c r="C193" s="99" t="s">
        <v>435</v>
      </c>
      <c r="D193" s="95">
        <v>1984</v>
      </c>
      <c r="E193" s="95"/>
      <c r="F193" s="96" t="s">
        <v>62</v>
      </c>
      <c r="G193" s="95">
        <v>9</v>
      </c>
      <c r="H193" s="95">
        <v>3</v>
      </c>
      <c r="I193" s="51">
        <v>6515.1</v>
      </c>
      <c r="J193" s="51">
        <v>5819.6</v>
      </c>
      <c r="K193" s="51">
        <v>5573.6</v>
      </c>
      <c r="L193" s="97">
        <v>262</v>
      </c>
      <c r="M193" s="95" t="s">
        <v>52</v>
      </c>
      <c r="N193" s="47" t="s">
        <v>66</v>
      </c>
      <c r="O193" s="51">
        <v>8047.75</v>
      </c>
      <c r="P193" s="51">
        <f t="shared" si="7"/>
        <v>1.2352458135715492</v>
      </c>
      <c r="Q193" s="51">
        <v>1068.9334377062517</v>
      </c>
      <c r="R193" s="88"/>
      <c r="T193" s="77"/>
    </row>
    <row r="194" spans="1:20" ht="35.25" x14ac:dyDescent="0.5">
      <c r="B194" s="94" t="s">
        <v>130</v>
      </c>
      <c r="C194" s="99"/>
      <c r="D194" s="95" t="s">
        <v>93</v>
      </c>
      <c r="E194" s="95" t="s">
        <v>93</v>
      </c>
      <c r="F194" s="96" t="s">
        <v>93</v>
      </c>
      <c r="G194" s="95" t="s">
        <v>93</v>
      </c>
      <c r="H194" s="95" t="s">
        <v>93</v>
      </c>
      <c r="I194" s="51">
        <f>SUM(I195:I196)</f>
        <v>6959.2</v>
      </c>
      <c r="J194" s="51">
        <f>SUM(J195:J196)</f>
        <v>6276.4</v>
      </c>
      <c r="K194" s="51">
        <f>SUM(K195:K196)</f>
        <v>6276.4</v>
      </c>
      <c r="L194" s="97">
        <f>SUM(L195:L196)</f>
        <v>259</v>
      </c>
      <c r="M194" s="95" t="s">
        <v>131</v>
      </c>
      <c r="N194" s="47" t="s">
        <v>131</v>
      </c>
      <c r="O194" s="51">
        <v>3231773.15</v>
      </c>
      <c r="P194" s="51">
        <f t="shared" si="7"/>
        <v>464.38860070123002</v>
      </c>
      <c r="Q194" s="51">
        <f>MAX(Q195:Q196)</f>
        <v>2087.2018322194058</v>
      </c>
      <c r="R194" s="88"/>
      <c r="T194" s="77"/>
    </row>
    <row r="195" spans="1:20" ht="35.25" x14ac:dyDescent="0.5">
      <c r="A195" s="1">
        <v>1</v>
      </c>
      <c r="B195" s="98">
        <f>SUBTOTAL(103,$A$98:A195)</f>
        <v>89</v>
      </c>
      <c r="C195" s="99" t="s">
        <v>320</v>
      </c>
      <c r="D195" s="95">
        <v>1988</v>
      </c>
      <c r="E195" s="95"/>
      <c r="F195" s="96" t="s">
        <v>62</v>
      </c>
      <c r="G195" s="95">
        <v>5</v>
      </c>
      <c r="H195" s="95">
        <v>4</v>
      </c>
      <c r="I195" s="51">
        <v>3471.2</v>
      </c>
      <c r="J195" s="51">
        <v>3130.3</v>
      </c>
      <c r="K195" s="51">
        <v>3130.3</v>
      </c>
      <c r="L195" s="97">
        <v>113</v>
      </c>
      <c r="M195" s="95" t="s">
        <v>49</v>
      </c>
      <c r="N195" s="47" t="s">
        <v>51</v>
      </c>
      <c r="O195" s="51">
        <v>1617633.46</v>
      </c>
      <c r="P195" s="51">
        <f t="shared" si="7"/>
        <v>466.01563148190831</v>
      </c>
      <c r="Q195" s="51">
        <v>2087.2018322194058</v>
      </c>
      <c r="R195" s="88"/>
      <c r="T195" s="77"/>
    </row>
    <row r="196" spans="1:20" ht="35.25" x14ac:dyDescent="0.5">
      <c r="A196" s="1">
        <v>1</v>
      </c>
      <c r="B196" s="98">
        <f>SUBTOTAL(103,$A$98:A196)</f>
        <v>90</v>
      </c>
      <c r="C196" s="99" t="s">
        <v>321</v>
      </c>
      <c r="D196" s="95">
        <v>1989</v>
      </c>
      <c r="E196" s="95"/>
      <c r="F196" s="96" t="s">
        <v>50</v>
      </c>
      <c r="G196" s="95">
        <v>5</v>
      </c>
      <c r="H196" s="95">
        <v>4</v>
      </c>
      <c r="I196" s="51">
        <v>3488</v>
      </c>
      <c r="J196" s="51">
        <v>3146.1</v>
      </c>
      <c r="K196" s="51">
        <v>3146.1</v>
      </c>
      <c r="L196" s="97">
        <v>146</v>
      </c>
      <c r="M196" s="95" t="s">
        <v>49</v>
      </c>
      <c r="N196" s="47" t="s">
        <v>51</v>
      </c>
      <c r="O196" s="51">
        <v>1614139.69</v>
      </c>
      <c r="P196" s="51">
        <f t="shared" si="7"/>
        <v>462.7694065366972</v>
      </c>
      <c r="Q196" s="51">
        <v>2077.1487958715597</v>
      </c>
      <c r="R196" s="88"/>
      <c r="T196" s="77"/>
    </row>
    <row r="197" spans="1:20" ht="35.25" x14ac:dyDescent="0.5">
      <c r="B197" s="94" t="s">
        <v>261</v>
      </c>
      <c r="C197" s="99"/>
      <c r="D197" s="95" t="s">
        <v>93</v>
      </c>
      <c r="E197" s="95" t="s">
        <v>93</v>
      </c>
      <c r="F197" s="96" t="s">
        <v>93</v>
      </c>
      <c r="G197" s="95" t="s">
        <v>93</v>
      </c>
      <c r="H197" s="95" t="s">
        <v>93</v>
      </c>
      <c r="I197" s="51">
        <f>I198+I199</f>
        <v>1317.6</v>
      </c>
      <c r="J197" s="51">
        <f>J198+J199</f>
        <v>1189.5999999999999</v>
      </c>
      <c r="K197" s="51">
        <f>K198+K199</f>
        <v>1093.8</v>
      </c>
      <c r="L197" s="97">
        <f>L198+L199</f>
        <v>50</v>
      </c>
      <c r="M197" s="95" t="s">
        <v>131</v>
      </c>
      <c r="N197" s="47" t="s">
        <v>131</v>
      </c>
      <c r="O197" s="51">
        <v>35323.410000000003</v>
      </c>
      <c r="P197" s="51">
        <f t="shared" si="7"/>
        <v>26.80890255009108</v>
      </c>
      <c r="Q197" s="51">
        <f>MAX(Q198:Q199)</f>
        <v>8009.5536283185847</v>
      </c>
      <c r="R197" s="88"/>
      <c r="T197" s="77"/>
    </row>
    <row r="198" spans="1:20" ht="35.25" x14ac:dyDescent="0.5">
      <c r="A198" s="1">
        <v>1</v>
      </c>
      <c r="B198" s="98">
        <f>SUBTOTAL(103,$A$98:A198)</f>
        <v>91</v>
      </c>
      <c r="C198" s="99" t="s">
        <v>322</v>
      </c>
      <c r="D198" s="95">
        <v>1985</v>
      </c>
      <c r="E198" s="95"/>
      <c r="F198" s="96" t="s">
        <v>62</v>
      </c>
      <c r="G198" s="95">
        <v>2</v>
      </c>
      <c r="H198" s="95">
        <v>2</v>
      </c>
      <c r="I198" s="51">
        <v>978.6</v>
      </c>
      <c r="J198" s="51">
        <v>880.3</v>
      </c>
      <c r="K198" s="51">
        <v>821.4</v>
      </c>
      <c r="L198" s="97">
        <v>30</v>
      </c>
      <c r="M198" s="95" t="s">
        <v>49</v>
      </c>
      <c r="N198" s="47" t="s">
        <v>51</v>
      </c>
      <c r="O198" s="51">
        <v>11164.380000000001</v>
      </c>
      <c r="P198" s="51">
        <f t="shared" si="7"/>
        <v>11.408522378908646</v>
      </c>
      <c r="Q198" s="51">
        <v>4297.2369343960763</v>
      </c>
      <c r="R198" s="88"/>
      <c r="T198" s="77"/>
    </row>
    <row r="199" spans="1:20" ht="35.25" x14ac:dyDescent="0.5">
      <c r="A199" s="1">
        <v>1</v>
      </c>
      <c r="B199" s="98">
        <f>SUBTOTAL(103,$A$98:A199)</f>
        <v>92</v>
      </c>
      <c r="C199" s="99" t="s">
        <v>412</v>
      </c>
      <c r="D199" s="95" t="s">
        <v>77</v>
      </c>
      <c r="E199" s="95"/>
      <c r="F199" s="96" t="s">
        <v>50</v>
      </c>
      <c r="G199" s="95">
        <v>2</v>
      </c>
      <c r="H199" s="95">
        <v>1</v>
      </c>
      <c r="I199" s="51">
        <v>339</v>
      </c>
      <c r="J199" s="51">
        <v>309.3</v>
      </c>
      <c r="K199" s="51">
        <v>272.39999999999998</v>
      </c>
      <c r="L199" s="97">
        <v>20</v>
      </c>
      <c r="M199" s="100" t="s">
        <v>52</v>
      </c>
      <c r="N199" s="47" t="s">
        <v>420</v>
      </c>
      <c r="O199" s="51">
        <v>24159.03</v>
      </c>
      <c r="P199" s="51">
        <f t="shared" si="7"/>
        <v>71.265575221238933</v>
      </c>
      <c r="Q199" s="51">
        <v>8009.5536283185847</v>
      </c>
      <c r="R199" s="88"/>
      <c r="T199" s="77"/>
    </row>
    <row r="200" spans="1:20" ht="35.25" x14ac:dyDescent="0.5">
      <c r="B200" s="94" t="s">
        <v>124</v>
      </c>
      <c r="C200" s="99"/>
      <c r="D200" s="95" t="s">
        <v>93</v>
      </c>
      <c r="E200" s="95" t="s">
        <v>93</v>
      </c>
      <c r="F200" s="96" t="s">
        <v>93</v>
      </c>
      <c r="G200" s="95" t="s">
        <v>93</v>
      </c>
      <c r="H200" s="95" t="s">
        <v>93</v>
      </c>
      <c r="I200" s="51">
        <f>I201</f>
        <v>3121</v>
      </c>
      <c r="J200" s="51">
        <f>J201</f>
        <v>1791</v>
      </c>
      <c r="K200" s="51">
        <f>K201</f>
        <v>1791</v>
      </c>
      <c r="L200" s="97">
        <f>L201</f>
        <v>171</v>
      </c>
      <c r="M200" s="95" t="s">
        <v>131</v>
      </c>
      <c r="N200" s="47" t="s">
        <v>131</v>
      </c>
      <c r="O200" s="51">
        <v>766743.64</v>
      </c>
      <c r="P200" s="51">
        <f t="shared" si="7"/>
        <v>245.67242550464596</v>
      </c>
      <c r="Q200" s="51">
        <f>Q201</f>
        <v>2778.5393784043576</v>
      </c>
      <c r="R200" s="88"/>
      <c r="T200" s="77"/>
    </row>
    <row r="201" spans="1:20" ht="35.25" x14ac:dyDescent="0.5">
      <c r="A201" s="1">
        <v>1</v>
      </c>
      <c r="B201" s="98">
        <f>SUBTOTAL(103,$A$98:A201)</f>
        <v>93</v>
      </c>
      <c r="C201" s="99" t="s">
        <v>323</v>
      </c>
      <c r="D201" s="95">
        <v>1986</v>
      </c>
      <c r="E201" s="95"/>
      <c r="F201" s="96" t="s">
        <v>62</v>
      </c>
      <c r="G201" s="95">
        <v>5</v>
      </c>
      <c r="H201" s="95">
        <v>4</v>
      </c>
      <c r="I201" s="51">
        <v>3121</v>
      </c>
      <c r="J201" s="51">
        <v>1791</v>
      </c>
      <c r="K201" s="51">
        <v>1791</v>
      </c>
      <c r="L201" s="97">
        <v>171</v>
      </c>
      <c r="M201" s="95" t="s">
        <v>74</v>
      </c>
      <c r="N201" s="47" t="s">
        <v>372</v>
      </c>
      <c r="O201" s="51">
        <v>766743.64</v>
      </c>
      <c r="P201" s="51">
        <f t="shared" si="7"/>
        <v>245.67242550464596</v>
      </c>
      <c r="Q201" s="51">
        <v>2778.5393784043576</v>
      </c>
      <c r="R201" s="88"/>
      <c r="T201" s="77"/>
    </row>
    <row r="202" spans="1:20" ht="35.25" x14ac:dyDescent="0.5">
      <c r="B202" s="94" t="s">
        <v>115</v>
      </c>
      <c r="C202" s="99"/>
      <c r="D202" s="95" t="s">
        <v>93</v>
      </c>
      <c r="E202" s="95" t="s">
        <v>93</v>
      </c>
      <c r="F202" s="96" t="s">
        <v>93</v>
      </c>
      <c r="G202" s="95" t="s">
        <v>93</v>
      </c>
      <c r="H202" s="95" t="s">
        <v>93</v>
      </c>
      <c r="I202" s="51">
        <f>SUM(I203:I206)</f>
        <v>9080.32</v>
      </c>
      <c r="J202" s="51">
        <f>SUM(J203:J206)</f>
        <v>7817.6399999999994</v>
      </c>
      <c r="K202" s="51">
        <f>SUM(K203:K206)</f>
        <v>7631.34</v>
      </c>
      <c r="L202" s="97">
        <f>SUM(L203:L206)</f>
        <v>322</v>
      </c>
      <c r="M202" s="95" t="s">
        <v>131</v>
      </c>
      <c r="N202" s="47" t="s">
        <v>131</v>
      </c>
      <c r="O202" s="51">
        <v>2308722.14</v>
      </c>
      <c r="P202" s="51">
        <f t="shared" si="7"/>
        <v>254.25559231392728</v>
      </c>
      <c r="Q202" s="51">
        <f>MAX(Q203:Q206)</f>
        <v>3519.4831090530506</v>
      </c>
      <c r="R202" s="88"/>
      <c r="T202" s="77"/>
    </row>
    <row r="203" spans="1:20" ht="35.25" x14ac:dyDescent="0.5">
      <c r="A203" s="1">
        <v>1</v>
      </c>
      <c r="B203" s="98">
        <f>SUBTOTAL(103,$A$98:A203)</f>
        <v>94</v>
      </c>
      <c r="C203" s="99" t="s">
        <v>324</v>
      </c>
      <c r="D203" s="95">
        <v>1976</v>
      </c>
      <c r="E203" s="95"/>
      <c r="F203" s="96" t="s">
        <v>50</v>
      </c>
      <c r="G203" s="95">
        <v>5</v>
      </c>
      <c r="H203" s="95">
        <v>4</v>
      </c>
      <c r="I203" s="51">
        <v>3560.34</v>
      </c>
      <c r="J203" s="51">
        <v>3122.34</v>
      </c>
      <c r="K203" s="51">
        <v>3091.94</v>
      </c>
      <c r="L203" s="97">
        <v>145</v>
      </c>
      <c r="M203" s="95" t="s">
        <v>52</v>
      </c>
      <c r="N203" s="47" t="s">
        <v>373</v>
      </c>
      <c r="O203" s="51">
        <v>672709.20000000007</v>
      </c>
      <c r="P203" s="51">
        <f t="shared" si="7"/>
        <v>188.94521309762553</v>
      </c>
      <c r="Q203" s="51">
        <v>2399.3563311369139</v>
      </c>
      <c r="R203" s="88"/>
      <c r="T203" s="77"/>
    </row>
    <row r="204" spans="1:20" ht="35.25" x14ac:dyDescent="0.5">
      <c r="A204" s="1">
        <v>1</v>
      </c>
      <c r="B204" s="98">
        <f>SUBTOTAL(103,$A$98:A204)</f>
        <v>95</v>
      </c>
      <c r="C204" s="99" t="s">
        <v>325</v>
      </c>
      <c r="D204" s="95">
        <v>1975</v>
      </c>
      <c r="E204" s="95"/>
      <c r="F204" s="96" t="s">
        <v>50</v>
      </c>
      <c r="G204" s="95">
        <v>2</v>
      </c>
      <c r="H204" s="95">
        <v>2</v>
      </c>
      <c r="I204" s="51">
        <v>768.5</v>
      </c>
      <c r="J204" s="51">
        <v>710</v>
      </c>
      <c r="K204" s="51">
        <v>655.20000000000005</v>
      </c>
      <c r="L204" s="97">
        <v>38</v>
      </c>
      <c r="M204" s="95" t="s">
        <v>49</v>
      </c>
      <c r="N204" s="47" t="s">
        <v>51</v>
      </c>
      <c r="O204" s="51">
        <v>233442.29</v>
      </c>
      <c r="P204" s="51">
        <f t="shared" si="7"/>
        <v>303.76355237475605</v>
      </c>
      <c r="Q204" s="51">
        <v>1445.4042524398178</v>
      </c>
      <c r="R204" s="88"/>
      <c r="T204" s="77"/>
    </row>
    <row r="205" spans="1:20" ht="35.25" x14ac:dyDescent="0.5">
      <c r="A205" s="1">
        <v>1</v>
      </c>
      <c r="B205" s="98">
        <f>SUBTOTAL(103,$A$98:A205)</f>
        <v>96</v>
      </c>
      <c r="C205" s="99" t="s">
        <v>352</v>
      </c>
      <c r="D205" s="95">
        <v>1984</v>
      </c>
      <c r="E205" s="95"/>
      <c r="F205" s="96" t="s">
        <v>62</v>
      </c>
      <c r="G205" s="95">
        <v>4</v>
      </c>
      <c r="H205" s="95">
        <v>2</v>
      </c>
      <c r="I205" s="51">
        <v>1287.08</v>
      </c>
      <c r="J205" s="51">
        <v>1127.9000000000001</v>
      </c>
      <c r="K205" s="51">
        <v>1026.8</v>
      </c>
      <c r="L205" s="97">
        <v>51</v>
      </c>
      <c r="M205" s="95" t="s">
        <v>49</v>
      </c>
      <c r="N205" s="47" t="s">
        <v>51</v>
      </c>
      <c r="O205" s="51">
        <v>57671.29</v>
      </c>
      <c r="P205" s="51">
        <f t="shared" si="7"/>
        <v>44.807851881778916</v>
      </c>
      <c r="Q205" s="51">
        <v>3519.4831090530506</v>
      </c>
      <c r="R205" s="88"/>
      <c r="T205" s="77"/>
    </row>
    <row r="206" spans="1:20" ht="35.25" x14ac:dyDescent="0.5">
      <c r="A206" s="1">
        <v>1</v>
      </c>
      <c r="B206" s="98">
        <f>SUBTOTAL(103,$A$98:A206)</f>
        <v>97</v>
      </c>
      <c r="C206" s="99" t="s">
        <v>432</v>
      </c>
      <c r="D206" s="95">
        <v>1971</v>
      </c>
      <c r="E206" s="95"/>
      <c r="F206" s="96" t="s">
        <v>50</v>
      </c>
      <c r="G206" s="95">
        <v>5</v>
      </c>
      <c r="H206" s="95">
        <v>4</v>
      </c>
      <c r="I206" s="51">
        <v>3464.4</v>
      </c>
      <c r="J206" s="51">
        <v>2857.4</v>
      </c>
      <c r="K206" s="51">
        <f>J206</f>
        <v>2857.4</v>
      </c>
      <c r="L206" s="97">
        <v>88</v>
      </c>
      <c r="M206" s="95" t="s">
        <v>49</v>
      </c>
      <c r="N206" s="47" t="s">
        <v>51</v>
      </c>
      <c r="O206" s="51">
        <v>1344899.36</v>
      </c>
      <c r="P206" s="51">
        <f t="shared" si="7"/>
        <v>388.20556517723128</v>
      </c>
      <c r="Q206" s="51">
        <v>2520.1113797482976</v>
      </c>
      <c r="R206" s="88"/>
      <c r="T206" s="77"/>
    </row>
    <row r="207" spans="1:20" ht="35.25" x14ac:dyDescent="0.5">
      <c r="B207" s="94" t="s">
        <v>126</v>
      </c>
      <c r="C207" s="99"/>
      <c r="D207" s="95" t="s">
        <v>93</v>
      </c>
      <c r="E207" s="95" t="s">
        <v>93</v>
      </c>
      <c r="F207" s="96" t="s">
        <v>93</v>
      </c>
      <c r="G207" s="95" t="s">
        <v>93</v>
      </c>
      <c r="H207" s="95" t="s">
        <v>93</v>
      </c>
      <c r="I207" s="51">
        <f>I208+I209</f>
        <v>5978.9000000000005</v>
      </c>
      <c r="J207" s="51">
        <f t="shared" ref="J207:L207" si="9">J208+J209</f>
        <v>5540</v>
      </c>
      <c r="K207" s="51">
        <f t="shared" si="9"/>
        <v>5418.3</v>
      </c>
      <c r="L207" s="97">
        <f t="shared" si="9"/>
        <v>232</v>
      </c>
      <c r="M207" s="95" t="s">
        <v>131</v>
      </c>
      <c r="N207" s="47" t="s">
        <v>131</v>
      </c>
      <c r="O207" s="51">
        <v>701741.56</v>
      </c>
      <c r="P207" s="51">
        <f t="shared" si="7"/>
        <v>117.36967669638227</v>
      </c>
      <c r="Q207" s="51">
        <f>MAX(Q208:Q209)</f>
        <v>7631.87</v>
      </c>
      <c r="R207" s="88"/>
      <c r="T207" s="77"/>
    </row>
    <row r="208" spans="1:20" ht="35.25" x14ac:dyDescent="0.5">
      <c r="A208" s="1">
        <v>1</v>
      </c>
      <c r="B208" s="98">
        <f>SUBTOTAL(103,$A$98:A208)</f>
        <v>98</v>
      </c>
      <c r="C208" s="99" t="s">
        <v>326</v>
      </c>
      <c r="D208" s="95">
        <v>1982</v>
      </c>
      <c r="E208" s="95"/>
      <c r="F208" s="96" t="s">
        <v>62</v>
      </c>
      <c r="G208" s="95">
        <v>5</v>
      </c>
      <c r="H208" s="95">
        <v>6</v>
      </c>
      <c r="I208" s="51">
        <v>5085.1000000000004</v>
      </c>
      <c r="J208" s="51">
        <v>4673.5</v>
      </c>
      <c r="K208" s="51">
        <v>4551.8</v>
      </c>
      <c r="L208" s="97">
        <v>199</v>
      </c>
      <c r="M208" s="95" t="s">
        <v>74</v>
      </c>
      <c r="N208" s="47" t="s">
        <v>374</v>
      </c>
      <c r="O208" s="51">
        <v>425208.96</v>
      </c>
      <c r="P208" s="51">
        <f t="shared" si="7"/>
        <v>83.618603370631845</v>
      </c>
      <c r="Q208" s="51">
        <v>2144.6067766612259</v>
      </c>
      <c r="R208" s="88"/>
      <c r="T208" s="77"/>
    </row>
    <row r="209" spans="1:20" ht="35.25" x14ac:dyDescent="0.5">
      <c r="A209" s="1">
        <v>1</v>
      </c>
      <c r="B209" s="98">
        <f>SUBTOTAL(103,$A$98:A209)</f>
        <v>99</v>
      </c>
      <c r="C209" s="99" t="s">
        <v>443</v>
      </c>
      <c r="D209" s="95">
        <v>1967</v>
      </c>
      <c r="E209" s="95"/>
      <c r="F209" s="96" t="s">
        <v>243</v>
      </c>
      <c r="G209" s="95">
        <v>2</v>
      </c>
      <c r="H209" s="95">
        <v>3</v>
      </c>
      <c r="I209" s="51">
        <v>893.8</v>
      </c>
      <c r="J209" s="51">
        <v>866.5</v>
      </c>
      <c r="K209" s="51">
        <v>866.5</v>
      </c>
      <c r="L209" s="97">
        <v>33</v>
      </c>
      <c r="M209" s="95" t="s">
        <v>49</v>
      </c>
      <c r="N209" s="47" t="s">
        <v>51</v>
      </c>
      <c r="O209" s="51">
        <v>276532.59999999998</v>
      </c>
      <c r="P209" s="51">
        <f>O209/I209</f>
        <v>309.38979637502797</v>
      </c>
      <c r="Q209" s="51">
        <v>7631.87</v>
      </c>
      <c r="R209" s="88"/>
      <c r="T209" s="77"/>
    </row>
    <row r="210" spans="1:20" ht="35.25" x14ac:dyDescent="0.5">
      <c r="B210" s="94" t="s">
        <v>107</v>
      </c>
      <c r="C210" s="99"/>
      <c r="D210" s="95" t="s">
        <v>93</v>
      </c>
      <c r="E210" s="95" t="s">
        <v>93</v>
      </c>
      <c r="F210" s="95" t="s">
        <v>93</v>
      </c>
      <c r="G210" s="95" t="s">
        <v>93</v>
      </c>
      <c r="H210" s="95" t="s">
        <v>93</v>
      </c>
      <c r="I210" s="51">
        <f>I211+I212</f>
        <v>4174.76</v>
      </c>
      <c r="J210" s="51">
        <f>J211+J212</f>
        <v>2760.79</v>
      </c>
      <c r="K210" s="51">
        <f>K211+K212</f>
        <v>1330.8600000000001</v>
      </c>
      <c r="L210" s="97">
        <f>L211+L212</f>
        <v>92</v>
      </c>
      <c r="M210" s="95" t="s">
        <v>131</v>
      </c>
      <c r="N210" s="47" t="s">
        <v>131</v>
      </c>
      <c r="O210" s="51">
        <v>243092.59999999998</v>
      </c>
      <c r="P210" s="51">
        <f t="shared" si="7"/>
        <v>58.229119757782478</v>
      </c>
      <c r="Q210" s="51">
        <f>MAX(Q211:Q212)</f>
        <v>7649.0049561570731</v>
      </c>
      <c r="R210" s="88"/>
      <c r="T210" s="77"/>
    </row>
    <row r="211" spans="1:20" ht="35.25" x14ac:dyDescent="0.5">
      <c r="A211" s="1">
        <v>1</v>
      </c>
      <c r="B211" s="98">
        <f>SUBTOTAL(103,$A$98:A211)</f>
        <v>100</v>
      </c>
      <c r="C211" s="99" t="s">
        <v>327</v>
      </c>
      <c r="D211" s="95">
        <v>1967</v>
      </c>
      <c r="E211" s="95"/>
      <c r="F211" s="96" t="s">
        <v>50</v>
      </c>
      <c r="G211" s="95">
        <v>4</v>
      </c>
      <c r="H211" s="95">
        <v>3</v>
      </c>
      <c r="I211" s="51">
        <v>3387.86</v>
      </c>
      <c r="J211" s="51">
        <v>2034.29</v>
      </c>
      <c r="K211" s="51">
        <v>1015.36</v>
      </c>
      <c r="L211" s="97">
        <v>59</v>
      </c>
      <c r="M211" s="95" t="s">
        <v>52</v>
      </c>
      <c r="N211" s="47" t="s">
        <v>238</v>
      </c>
      <c r="O211" s="51">
        <v>218819.08</v>
      </c>
      <c r="P211" s="51">
        <f t="shared" si="7"/>
        <v>64.589174287013037</v>
      </c>
      <c r="Q211" s="51">
        <v>1920.8750633143047</v>
      </c>
      <c r="R211" s="88"/>
      <c r="T211" s="77"/>
    </row>
    <row r="212" spans="1:20" ht="35.25" x14ac:dyDescent="0.5">
      <c r="A212" s="1">
        <v>1</v>
      </c>
      <c r="B212" s="98">
        <f>SUBTOTAL(103,$A$98:A212)</f>
        <v>101</v>
      </c>
      <c r="C212" s="99" t="s">
        <v>413</v>
      </c>
      <c r="D212" s="95" t="s">
        <v>79</v>
      </c>
      <c r="E212" s="95"/>
      <c r="F212" s="96" t="s">
        <v>50</v>
      </c>
      <c r="G212" s="95">
        <v>2</v>
      </c>
      <c r="H212" s="95">
        <v>2</v>
      </c>
      <c r="I212" s="51">
        <v>786.9</v>
      </c>
      <c r="J212" s="51">
        <v>726.5</v>
      </c>
      <c r="K212" s="51">
        <v>315.5</v>
      </c>
      <c r="L212" s="97">
        <v>33</v>
      </c>
      <c r="M212" s="100" t="s">
        <v>52</v>
      </c>
      <c r="N212" s="47" t="s">
        <v>421</v>
      </c>
      <c r="O212" s="51">
        <v>24273.52</v>
      </c>
      <c r="P212" s="51">
        <f t="shared" si="7"/>
        <v>30.847019951709239</v>
      </c>
      <c r="Q212" s="51">
        <v>7649.0049561570731</v>
      </c>
      <c r="R212" s="88"/>
      <c r="T212" s="77"/>
    </row>
    <row r="213" spans="1:20" ht="35.25" x14ac:dyDescent="0.5">
      <c r="B213" s="94" t="s">
        <v>114</v>
      </c>
      <c r="C213" s="99"/>
      <c r="D213" s="95" t="s">
        <v>93</v>
      </c>
      <c r="E213" s="95" t="s">
        <v>93</v>
      </c>
      <c r="F213" s="96" t="s">
        <v>93</v>
      </c>
      <c r="G213" s="95" t="s">
        <v>93</v>
      </c>
      <c r="H213" s="95" t="s">
        <v>93</v>
      </c>
      <c r="I213" s="51">
        <f>SUM(I214:I215)</f>
        <v>15972.619999999999</v>
      </c>
      <c r="J213" s="51">
        <f>SUM(J214:J215)</f>
        <v>13085.72</v>
      </c>
      <c r="K213" s="51">
        <f>SUM(K214:K215)</f>
        <v>12402.84</v>
      </c>
      <c r="L213" s="97">
        <f>SUM(L214:L215)</f>
        <v>615</v>
      </c>
      <c r="M213" s="95" t="s">
        <v>131</v>
      </c>
      <c r="N213" s="47" t="s">
        <v>131</v>
      </c>
      <c r="O213" s="51">
        <v>2173791.21</v>
      </c>
      <c r="P213" s="51">
        <f t="shared" si="7"/>
        <v>136.09484292495534</v>
      </c>
      <c r="Q213" s="51">
        <f>MAX(Q214:Q215)</f>
        <v>2970.9831353959598</v>
      </c>
      <c r="R213" s="88"/>
      <c r="T213" s="77"/>
    </row>
    <row r="214" spans="1:20" ht="35.25" x14ac:dyDescent="0.5">
      <c r="A214" s="1">
        <v>1</v>
      </c>
      <c r="B214" s="98">
        <f>SUBTOTAL(103,$A$98:A214)</f>
        <v>102</v>
      </c>
      <c r="C214" s="99" t="s">
        <v>328</v>
      </c>
      <c r="D214" s="95">
        <v>1989</v>
      </c>
      <c r="E214" s="95"/>
      <c r="F214" s="96" t="s">
        <v>50</v>
      </c>
      <c r="G214" s="95">
        <v>5</v>
      </c>
      <c r="H214" s="95">
        <v>12</v>
      </c>
      <c r="I214" s="51">
        <v>10086.92</v>
      </c>
      <c r="J214" s="51">
        <v>8329.2199999999993</v>
      </c>
      <c r="K214" s="51">
        <v>7734.54</v>
      </c>
      <c r="L214" s="97">
        <v>405</v>
      </c>
      <c r="M214" s="95" t="s">
        <v>52</v>
      </c>
      <c r="N214" s="47" t="s">
        <v>375</v>
      </c>
      <c r="O214" s="51">
        <v>83534.5</v>
      </c>
      <c r="P214" s="51">
        <f t="shared" si="7"/>
        <v>8.2814674846236507</v>
      </c>
      <c r="Q214" s="51">
        <v>2458.1946846014444</v>
      </c>
      <c r="R214" s="88"/>
      <c r="T214" s="77"/>
    </row>
    <row r="215" spans="1:20" ht="35.25" x14ac:dyDescent="0.5">
      <c r="A215" s="1">
        <v>1</v>
      </c>
      <c r="B215" s="98">
        <f>SUBTOTAL(103,$A$98:A215)</f>
        <v>103</v>
      </c>
      <c r="C215" s="99" t="s">
        <v>329</v>
      </c>
      <c r="D215" s="95">
        <v>1977</v>
      </c>
      <c r="E215" s="95"/>
      <c r="F215" s="96" t="s">
        <v>50</v>
      </c>
      <c r="G215" s="95">
        <v>5</v>
      </c>
      <c r="H215" s="95">
        <v>8</v>
      </c>
      <c r="I215" s="51">
        <v>5885.7</v>
      </c>
      <c r="J215" s="51">
        <v>4756.5</v>
      </c>
      <c r="K215" s="51">
        <v>4668.3</v>
      </c>
      <c r="L215" s="97">
        <v>210</v>
      </c>
      <c r="M215" s="95" t="s">
        <v>52</v>
      </c>
      <c r="N215" s="47" t="s">
        <v>376</v>
      </c>
      <c r="O215" s="51">
        <v>2090256.71</v>
      </c>
      <c r="P215" s="51">
        <f t="shared" si="7"/>
        <v>355.14156514942999</v>
      </c>
      <c r="Q215" s="51">
        <v>2970.9831353959598</v>
      </c>
      <c r="R215" s="88"/>
      <c r="T215" s="77"/>
    </row>
    <row r="216" spans="1:20" ht="35.25" x14ac:dyDescent="0.5">
      <c r="B216" s="94" t="s">
        <v>129</v>
      </c>
      <c r="C216" s="99"/>
      <c r="D216" s="95" t="s">
        <v>93</v>
      </c>
      <c r="E216" s="95" t="s">
        <v>93</v>
      </c>
      <c r="F216" s="96" t="s">
        <v>93</v>
      </c>
      <c r="G216" s="95" t="s">
        <v>93</v>
      </c>
      <c r="H216" s="95" t="s">
        <v>93</v>
      </c>
      <c r="I216" s="51">
        <f>I217+I218+I219</f>
        <v>3408</v>
      </c>
      <c r="J216" s="51">
        <f>J217+J218+J219</f>
        <v>3083.5</v>
      </c>
      <c r="K216" s="51">
        <f>K217+K218+K219</f>
        <v>2494.5</v>
      </c>
      <c r="L216" s="97">
        <f>L217+L218+L219</f>
        <v>189</v>
      </c>
      <c r="M216" s="95" t="s">
        <v>131</v>
      </c>
      <c r="N216" s="47" t="s">
        <v>131</v>
      </c>
      <c r="O216" s="51">
        <v>712563.45</v>
      </c>
      <c r="P216" s="51">
        <f t="shared" si="7"/>
        <v>209.08551936619716</v>
      </c>
      <c r="Q216" s="51">
        <f>MAX(Q217:Q219)</f>
        <v>8095.5914666666677</v>
      </c>
      <c r="R216" s="88"/>
      <c r="T216" s="77"/>
    </row>
    <row r="217" spans="1:20" ht="35.25" x14ac:dyDescent="0.5">
      <c r="A217" s="1">
        <v>1</v>
      </c>
      <c r="B217" s="98">
        <f>SUBTOTAL(103,$A$98:A217)</f>
        <v>104</v>
      </c>
      <c r="C217" s="99" t="s">
        <v>330</v>
      </c>
      <c r="D217" s="95">
        <v>1961</v>
      </c>
      <c r="E217" s="95"/>
      <c r="F217" s="96" t="s">
        <v>50</v>
      </c>
      <c r="G217" s="95">
        <v>2</v>
      </c>
      <c r="H217" s="95">
        <v>3</v>
      </c>
      <c r="I217" s="51">
        <v>825</v>
      </c>
      <c r="J217" s="51">
        <v>769.5</v>
      </c>
      <c r="K217" s="51">
        <v>628.1</v>
      </c>
      <c r="L217" s="97">
        <v>57</v>
      </c>
      <c r="M217" s="95" t="s">
        <v>52</v>
      </c>
      <c r="N217" s="47" t="s">
        <v>377</v>
      </c>
      <c r="O217" s="51">
        <v>628016.2699999999</v>
      </c>
      <c r="P217" s="51">
        <f t="shared" si="7"/>
        <v>761.23184242424236</v>
      </c>
      <c r="Q217" s="51">
        <v>8095.5914666666677</v>
      </c>
      <c r="R217" s="88"/>
      <c r="T217" s="77"/>
    </row>
    <row r="218" spans="1:20" ht="35.25" x14ac:dyDescent="0.5">
      <c r="A218" s="1">
        <v>1</v>
      </c>
      <c r="B218" s="98">
        <f>SUBTOTAL(103,$A$98:A218)</f>
        <v>105</v>
      </c>
      <c r="C218" s="99" t="s">
        <v>331</v>
      </c>
      <c r="D218" s="95">
        <v>1985</v>
      </c>
      <c r="E218" s="95"/>
      <c r="F218" s="96" t="s">
        <v>50</v>
      </c>
      <c r="G218" s="95">
        <v>4</v>
      </c>
      <c r="H218" s="95">
        <v>2</v>
      </c>
      <c r="I218" s="51">
        <v>1789.9</v>
      </c>
      <c r="J218" s="51">
        <v>1591.4</v>
      </c>
      <c r="K218" s="51">
        <v>1185</v>
      </c>
      <c r="L218" s="97">
        <v>91</v>
      </c>
      <c r="M218" s="95" t="s">
        <v>52</v>
      </c>
      <c r="N218" s="47" t="s">
        <v>377</v>
      </c>
      <c r="O218" s="51">
        <v>30755.429999999997</v>
      </c>
      <c r="P218" s="51">
        <f t="shared" si="7"/>
        <v>17.182764400245819</v>
      </c>
      <c r="Q218" s="51">
        <v>3506.2365227107662</v>
      </c>
      <c r="R218" s="88"/>
      <c r="T218" s="77"/>
    </row>
    <row r="219" spans="1:20" ht="35.25" x14ac:dyDescent="0.5">
      <c r="A219" s="1">
        <v>1</v>
      </c>
      <c r="B219" s="98">
        <f>SUBTOTAL(103,$A$98:A219)</f>
        <v>106</v>
      </c>
      <c r="C219" s="99" t="s">
        <v>414</v>
      </c>
      <c r="D219" s="95" t="s">
        <v>64</v>
      </c>
      <c r="E219" s="95"/>
      <c r="F219" s="96" t="s">
        <v>50</v>
      </c>
      <c r="G219" s="95">
        <v>2</v>
      </c>
      <c r="H219" s="95">
        <v>2</v>
      </c>
      <c r="I219" s="51">
        <v>793.1</v>
      </c>
      <c r="J219" s="51">
        <v>722.6</v>
      </c>
      <c r="K219" s="51">
        <v>681.4</v>
      </c>
      <c r="L219" s="97">
        <v>41</v>
      </c>
      <c r="M219" s="100" t="s">
        <v>52</v>
      </c>
      <c r="N219" s="47" t="s">
        <v>422</v>
      </c>
      <c r="O219" s="51">
        <v>53791.75</v>
      </c>
      <c r="P219" s="51">
        <f t="shared" si="7"/>
        <v>67.824675324675326</v>
      </c>
      <c r="Q219" s="51">
        <v>6678.5042995839121</v>
      </c>
      <c r="R219" s="88"/>
      <c r="T219" s="77"/>
    </row>
    <row r="220" spans="1:20" ht="35.25" x14ac:dyDescent="0.5">
      <c r="B220" s="94" t="s">
        <v>121</v>
      </c>
      <c r="C220" s="99"/>
      <c r="D220" s="95" t="s">
        <v>93</v>
      </c>
      <c r="E220" s="95" t="s">
        <v>93</v>
      </c>
      <c r="F220" s="96" t="s">
        <v>93</v>
      </c>
      <c r="G220" s="95" t="s">
        <v>93</v>
      </c>
      <c r="H220" s="95" t="s">
        <v>93</v>
      </c>
      <c r="I220" s="51">
        <f>I221</f>
        <v>677.1</v>
      </c>
      <c r="J220" s="51">
        <f>J221</f>
        <v>618.1</v>
      </c>
      <c r="K220" s="51">
        <f>K221</f>
        <v>363.3</v>
      </c>
      <c r="L220" s="97">
        <f>L221</f>
        <v>37</v>
      </c>
      <c r="M220" s="95" t="s">
        <v>131</v>
      </c>
      <c r="N220" s="47" t="s">
        <v>131</v>
      </c>
      <c r="O220" s="51">
        <v>39413.129999999997</v>
      </c>
      <c r="P220" s="51">
        <f t="shared" si="7"/>
        <v>58.208728400531676</v>
      </c>
      <c r="Q220" s="51">
        <f>Q221</f>
        <v>7164.1851425195691</v>
      </c>
      <c r="R220" s="88"/>
      <c r="T220" s="77"/>
    </row>
    <row r="221" spans="1:20" ht="35.25" x14ac:dyDescent="0.5">
      <c r="A221" s="1">
        <v>1</v>
      </c>
      <c r="B221" s="98">
        <f>SUBTOTAL(103,$A$98:A221)</f>
        <v>107</v>
      </c>
      <c r="C221" s="99" t="s">
        <v>332</v>
      </c>
      <c r="D221" s="95">
        <v>1991</v>
      </c>
      <c r="E221" s="95"/>
      <c r="F221" s="96" t="s">
        <v>62</v>
      </c>
      <c r="G221" s="95">
        <v>2</v>
      </c>
      <c r="H221" s="95">
        <v>2</v>
      </c>
      <c r="I221" s="51">
        <v>677.1</v>
      </c>
      <c r="J221" s="51">
        <v>618.1</v>
      </c>
      <c r="K221" s="51">
        <v>363.3</v>
      </c>
      <c r="L221" s="97">
        <v>37</v>
      </c>
      <c r="M221" s="95" t="s">
        <v>49</v>
      </c>
      <c r="N221" s="47" t="s">
        <v>51</v>
      </c>
      <c r="O221" s="51">
        <v>39413.129999999997</v>
      </c>
      <c r="P221" s="51">
        <f t="shared" si="7"/>
        <v>58.208728400531676</v>
      </c>
      <c r="Q221" s="51">
        <v>7164.1851425195691</v>
      </c>
      <c r="R221" s="88"/>
      <c r="T221" s="77"/>
    </row>
    <row r="222" spans="1:20" ht="35.25" x14ac:dyDescent="0.5">
      <c r="B222" s="94" t="s">
        <v>106</v>
      </c>
      <c r="C222" s="99"/>
      <c r="D222" s="95" t="s">
        <v>93</v>
      </c>
      <c r="E222" s="95" t="s">
        <v>93</v>
      </c>
      <c r="F222" s="96" t="s">
        <v>93</v>
      </c>
      <c r="G222" s="95" t="s">
        <v>93</v>
      </c>
      <c r="H222" s="95" t="s">
        <v>93</v>
      </c>
      <c r="I222" s="51">
        <f>I223</f>
        <v>805.6</v>
      </c>
      <c r="J222" s="51">
        <f>J223</f>
        <v>744.2</v>
      </c>
      <c r="K222" s="51">
        <f>K223</f>
        <v>701.4</v>
      </c>
      <c r="L222" s="97">
        <f>L223</f>
        <v>44</v>
      </c>
      <c r="M222" s="95" t="s">
        <v>131</v>
      </c>
      <c r="N222" s="47" t="s">
        <v>131</v>
      </c>
      <c r="O222" s="51">
        <v>275468.56</v>
      </c>
      <c r="P222" s="51">
        <f t="shared" si="7"/>
        <v>341.94210526315788</v>
      </c>
      <c r="Q222" s="51">
        <f>Q223</f>
        <v>7836.7233366434957</v>
      </c>
      <c r="R222" s="88"/>
      <c r="T222" s="77"/>
    </row>
    <row r="223" spans="1:20" ht="35.25" x14ac:dyDescent="0.5">
      <c r="A223" s="1">
        <v>1</v>
      </c>
      <c r="B223" s="98">
        <f>SUBTOTAL(103,$A$98:A223)</f>
        <v>108</v>
      </c>
      <c r="C223" s="99" t="s">
        <v>333</v>
      </c>
      <c r="D223" s="95">
        <v>1969</v>
      </c>
      <c r="E223" s="95"/>
      <c r="F223" s="96" t="s">
        <v>50</v>
      </c>
      <c r="G223" s="95">
        <v>2</v>
      </c>
      <c r="H223" s="95">
        <v>2</v>
      </c>
      <c r="I223" s="51">
        <v>805.6</v>
      </c>
      <c r="J223" s="51">
        <v>744.2</v>
      </c>
      <c r="K223" s="51">
        <v>701.4</v>
      </c>
      <c r="L223" s="97">
        <v>44</v>
      </c>
      <c r="M223" s="95" t="s">
        <v>49</v>
      </c>
      <c r="N223" s="47" t="s">
        <v>51</v>
      </c>
      <c r="O223" s="51">
        <v>275468.56</v>
      </c>
      <c r="P223" s="51">
        <f t="shared" si="7"/>
        <v>341.94210526315788</v>
      </c>
      <c r="Q223" s="51">
        <v>7836.7233366434957</v>
      </c>
      <c r="R223" s="88"/>
      <c r="T223" s="77"/>
    </row>
    <row r="224" spans="1:20" ht="35.25" x14ac:dyDescent="0.5">
      <c r="B224" s="94" t="s">
        <v>125</v>
      </c>
      <c r="C224" s="99"/>
      <c r="D224" s="95" t="s">
        <v>93</v>
      </c>
      <c r="E224" s="95" t="s">
        <v>93</v>
      </c>
      <c r="F224" s="96" t="s">
        <v>93</v>
      </c>
      <c r="G224" s="95" t="s">
        <v>93</v>
      </c>
      <c r="H224" s="95" t="s">
        <v>93</v>
      </c>
      <c r="I224" s="51">
        <f>I225</f>
        <v>1423.3</v>
      </c>
      <c r="J224" s="51">
        <f>J225</f>
        <v>862.5</v>
      </c>
      <c r="K224" s="51">
        <f>K225</f>
        <v>862.5</v>
      </c>
      <c r="L224" s="97">
        <f>L225</f>
        <v>37</v>
      </c>
      <c r="M224" s="95" t="s">
        <v>131</v>
      </c>
      <c r="N224" s="47" t="s">
        <v>131</v>
      </c>
      <c r="O224" s="51">
        <v>8480607.3900000006</v>
      </c>
      <c r="P224" s="51">
        <f t="shared" si="7"/>
        <v>5958.4117122180851</v>
      </c>
      <c r="Q224" s="51">
        <f>Q225</f>
        <v>5187.4581044052566</v>
      </c>
      <c r="R224" s="88"/>
      <c r="T224" s="77"/>
    </row>
    <row r="225" spans="1:20" ht="35.25" x14ac:dyDescent="0.5">
      <c r="A225" s="1">
        <v>1</v>
      </c>
      <c r="B225" s="98">
        <f>SUBTOTAL(103,$A$98:A225)</f>
        <v>109</v>
      </c>
      <c r="C225" s="99" t="s">
        <v>415</v>
      </c>
      <c r="D225" s="95">
        <v>1980</v>
      </c>
      <c r="E225" s="95"/>
      <c r="F225" s="96" t="s">
        <v>50</v>
      </c>
      <c r="G225" s="95">
        <v>2</v>
      </c>
      <c r="H225" s="95">
        <v>3</v>
      </c>
      <c r="I225" s="51">
        <v>1423.3</v>
      </c>
      <c r="J225" s="51">
        <v>862.5</v>
      </c>
      <c r="K225" s="51">
        <v>862.5</v>
      </c>
      <c r="L225" s="97">
        <v>37</v>
      </c>
      <c r="M225" s="95" t="s">
        <v>49</v>
      </c>
      <c r="N225" s="47" t="s">
        <v>51</v>
      </c>
      <c r="O225" s="51">
        <v>8480607.3900000006</v>
      </c>
      <c r="P225" s="51">
        <f t="shared" si="7"/>
        <v>5958.4117122180851</v>
      </c>
      <c r="Q225" s="51">
        <v>5187.4581044052566</v>
      </c>
      <c r="R225" s="88"/>
      <c r="T225" s="77"/>
    </row>
    <row r="226" spans="1:20" ht="35.25" x14ac:dyDescent="0.5">
      <c r="B226" s="94" t="s">
        <v>118</v>
      </c>
      <c r="C226" s="99"/>
      <c r="D226" s="95" t="s">
        <v>93</v>
      </c>
      <c r="E226" s="95" t="s">
        <v>93</v>
      </c>
      <c r="F226" s="96" t="s">
        <v>93</v>
      </c>
      <c r="G226" s="95" t="s">
        <v>93</v>
      </c>
      <c r="H226" s="95" t="s">
        <v>93</v>
      </c>
      <c r="I226" s="51">
        <f>SUM(I227:I230)</f>
        <v>13349.95</v>
      </c>
      <c r="J226" s="51">
        <f>SUM(J227:J230)</f>
        <v>8603.0499999999993</v>
      </c>
      <c r="K226" s="51">
        <f>SUM(K227:K230)</f>
        <v>6388.1299999999992</v>
      </c>
      <c r="L226" s="97">
        <f>SUM(L227:L230)</f>
        <v>640</v>
      </c>
      <c r="M226" s="95" t="s">
        <v>131</v>
      </c>
      <c r="N226" s="47" t="s">
        <v>131</v>
      </c>
      <c r="O226" s="51">
        <v>5379651.8000000007</v>
      </c>
      <c r="P226" s="51">
        <f t="shared" si="7"/>
        <v>402.97168154187847</v>
      </c>
      <c r="Q226" s="51">
        <f>MAX(Q228:Q230)</f>
        <v>8070.5734895692249</v>
      </c>
      <c r="R226" s="88"/>
      <c r="T226" s="77"/>
    </row>
    <row r="227" spans="1:20" ht="35.25" x14ac:dyDescent="0.5">
      <c r="A227" s="1">
        <v>1</v>
      </c>
      <c r="B227" s="98">
        <f>SUBTOTAL(103,$A$98:A227)</f>
        <v>110</v>
      </c>
      <c r="C227" s="99" t="s">
        <v>334</v>
      </c>
      <c r="D227" s="95">
        <v>1984</v>
      </c>
      <c r="E227" s="95"/>
      <c r="F227" s="96" t="s">
        <v>62</v>
      </c>
      <c r="G227" s="95">
        <v>5</v>
      </c>
      <c r="H227" s="95">
        <v>6</v>
      </c>
      <c r="I227" s="51">
        <v>6737.77</v>
      </c>
      <c r="J227" s="51">
        <v>4669.7</v>
      </c>
      <c r="K227" s="51">
        <v>4492.3999999999996</v>
      </c>
      <c r="L227" s="97">
        <v>246</v>
      </c>
      <c r="M227" s="95" t="s">
        <v>52</v>
      </c>
      <c r="N227" s="47" t="s">
        <v>245</v>
      </c>
      <c r="O227" s="51">
        <v>5177238.92</v>
      </c>
      <c r="P227" s="51">
        <f t="shared" si="7"/>
        <v>768.39056839280647</v>
      </c>
      <c r="Q227" s="51">
        <v>1648.2132242566904</v>
      </c>
      <c r="R227" s="88"/>
      <c r="T227" s="77"/>
    </row>
    <row r="228" spans="1:20" ht="35.25" x14ac:dyDescent="0.5">
      <c r="A228" s="1">
        <v>1</v>
      </c>
      <c r="B228" s="98">
        <f>SUBTOTAL(103,$A$98:A228)</f>
        <v>111</v>
      </c>
      <c r="C228" s="99" t="s">
        <v>335</v>
      </c>
      <c r="D228" s="95">
        <v>1976</v>
      </c>
      <c r="E228" s="95"/>
      <c r="F228" s="96" t="s">
        <v>50</v>
      </c>
      <c r="G228" s="95">
        <v>2</v>
      </c>
      <c r="H228" s="95">
        <v>2</v>
      </c>
      <c r="I228" s="51">
        <v>590.55999999999995</v>
      </c>
      <c r="J228" s="51">
        <v>553.66</v>
      </c>
      <c r="K228" s="51">
        <v>414.9</v>
      </c>
      <c r="L228" s="97">
        <v>34</v>
      </c>
      <c r="M228" s="95" t="s">
        <v>52</v>
      </c>
      <c r="N228" s="47" t="s">
        <v>57</v>
      </c>
      <c r="O228" s="51">
        <v>10339.869999999999</v>
      </c>
      <c r="P228" s="51">
        <f t="shared" si="7"/>
        <v>17.508585071796261</v>
      </c>
      <c r="Q228" s="51">
        <v>8070.5734895692249</v>
      </c>
      <c r="R228" s="88"/>
      <c r="T228" s="77"/>
    </row>
    <row r="229" spans="1:20" ht="35.25" x14ac:dyDescent="0.5">
      <c r="A229" s="1">
        <v>1</v>
      </c>
      <c r="B229" s="98">
        <f>SUBTOTAL(103,$A$98:A229)</f>
        <v>112</v>
      </c>
      <c r="C229" s="99" t="s">
        <v>336</v>
      </c>
      <c r="D229" s="95">
        <v>1975</v>
      </c>
      <c r="E229" s="95">
        <v>2010</v>
      </c>
      <c r="F229" s="96" t="s">
        <v>50</v>
      </c>
      <c r="G229" s="95">
        <v>5</v>
      </c>
      <c r="H229" s="95">
        <v>1</v>
      </c>
      <c r="I229" s="51">
        <v>5603.53</v>
      </c>
      <c r="J229" s="51">
        <v>3006.1</v>
      </c>
      <c r="K229" s="51">
        <v>1107.24</v>
      </c>
      <c r="L229" s="97">
        <v>341</v>
      </c>
      <c r="M229" s="95" t="s">
        <v>49</v>
      </c>
      <c r="N229" s="47" t="s">
        <v>51</v>
      </c>
      <c r="O229" s="51">
        <v>178357.44</v>
      </c>
      <c r="P229" s="51">
        <f t="shared" ref="P229:P257" si="10">O229/I229</f>
        <v>31.829478917753633</v>
      </c>
      <c r="Q229" s="51">
        <v>3259.66</v>
      </c>
      <c r="R229" s="88"/>
      <c r="T229" s="77"/>
    </row>
    <row r="230" spans="1:20" ht="35.25" x14ac:dyDescent="0.5">
      <c r="A230" s="1">
        <v>1</v>
      </c>
      <c r="B230" s="98">
        <f>SUBTOTAL(103,$A$98:A230)</f>
        <v>113</v>
      </c>
      <c r="C230" s="99" t="s">
        <v>433</v>
      </c>
      <c r="D230" s="95">
        <v>1968</v>
      </c>
      <c r="E230" s="95"/>
      <c r="F230" s="96" t="s">
        <v>50</v>
      </c>
      <c r="G230" s="95">
        <v>2</v>
      </c>
      <c r="H230" s="95">
        <v>2</v>
      </c>
      <c r="I230" s="51">
        <v>418.09</v>
      </c>
      <c r="J230" s="51">
        <v>373.59</v>
      </c>
      <c r="K230" s="51">
        <v>373.59</v>
      </c>
      <c r="L230" s="97">
        <v>19</v>
      </c>
      <c r="M230" s="95" t="s">
        <v>52</v>
      </c>
      <c r="N230" s="47" t="s">
        <v>57</v>
      </c>
      <c r="O230" s="51">
        <v>13715.57</v>
      </c>
      <c r="P230" s="51">
        <f t="shared" si="10"/>
        <v>32.805305077854051</v>
      </c>
      <c r="Q230" s="51">
        <v>7990.7132913965906</v>
      </c>
      <c r="R230" s="88"/>
      <c r="T230" s="77"/>
    </row>
    <row r="231" spans="1:20" ht="35.25" x14ac:dyDescent="0.5">
      <c r="B231" s="94" t="s">
        <v>237</v>
      </c>
      <c r="C231" s="99"/>
      <c r="D231" s="95" t="s">
        <v>93</v>
      </c>
      <c r="E231" s="95" t="s">
        <v>93</v>
      </c>
      <c r="F231" s="96" t="s">
        <v>93</v>
      </c>
      <c r="G231" s="95" t="s">
        <v>93</v>
      </c>
      <c r="H231" s="95" t="s">
        <v>93</v>
      </c>
      <c r="I231" s="51">
        <f>I232</f>
        <v>418.1</v>
      </c>
      <c r="J231" s="51">
        <f>J232</f>
        <v>377.6</v>
      </c>
      <c r="K231" s="51">
        <f>K232</f>
        <v>284.3</v>
      </c>
      <c r="L231" s="97">
        <f>L232</f>
        <v>12</v>
      </c>
      <c r="M231" s="95" t="s">
        <v>131</v>
      </c>
      <c r="N231" s="47" t="s">
        <v>131</v>
      </c>
      <c r="O231" s="51">
        <v>222759.59</v>
      </c>
      <c r="P231" s="51">
        <f t="shared" si="10"/>
        <v>532.79021765127959</v>
      </c>
      <c r="Q231" s="51">
        <f>Q232</f>
        <v>8228.383496292754</v>
      </c>
      <c r="R231" s="88"/>
      <c r="T231" s="77"/>
    </row>
    <row r="232" spans="1:20" ht="35.25" x14ac:dyDescent="0.5">
      <c r="A232" s="1">
        <v>1</v>
      </c>
      <c r="B232" s="98">
        <f>SUBTOTAL(103,$A$98:A232)</f>
        <v>114</v>
      </c>
      <c r="C232" s="99" t="s">
        <v>337</v>
      </c>
      <c r="D232" s="95">
        <v>1987</v>
      </c>
      <c r="E232" s="95"/>
      <c r="F232" s="96" t="s">
        <v>50</v>
      </c>
      <c r="G232" s="95">
        <v>2</v>
      </c>
      <c r="H232" s="95">
        <v>2</v>
      </c>
      <c r="I232" s="51">
        <v>418.1</v>
      </c>
      <c r="J232" s="51">
        <v>377.6</v>
      </c>
      <c r="K232" s="51">
        <v>284.3</v>
      </c>
      <c r="L232" s="97">
        <v>12</v>
      </c>
      <c r="M232" s="95" t="s">
        <v>49</v>
      </c>
      <c r="N232" s="47" t="s">
        <v>51</v>
      </c>
      <c r="O232" s="51">
        <v>222759.59</v>
      </c>
      <c r="P232" s="51">
        <f t="shared" si="10"/>
        <v>532.79021765127959</v>
      </c>
      <c r="Q232" s="51">
        <v>8228.383496292754</v>
      </c>
      <c r="R232" s="88"/>
      <c r="T232" s="77"/>
    </row>
    <row r="233" spans="1:20" ht="35.25" x14ac:dyDescent="0.5">
      <c r="B233" s="94" t="s">
        <v>116</v>
      </c>
      <c r="C233" s="99"/>
      <c r="D233" s="95" t="s">
        <v>93</v>
      </c>
      <c r="E233" s="95" t="s">
        <v>93</v>
      </c>
      <c r="F233" s="96" t="s">
        <v>93</v>
      </c>
      <c r="G233" s="95" t="s">
        <v>93</v>
      </c>
      <c r="H233" s="95" t="s">
        <v>93</v>
      </c>
      <c r="I233" s="51">
        <f>I234</f>
        <v>344.6</v>
      </c>
      <c r="J233" s="51">
        <f>J234</f>
        <v>312.2</v>
      </c>
      <c r="K233" s="51">
        <f>K234</f>
        <v>312.2</v>
      </c>
      <c r="L233" s="97">
        <f>L234</f>
        <v>15</v>
      </c>
      <c r="M233" s="95" t="s">
        <v>131</v>
      </c>
      <c r="N233" s="47" t="s">
        <v>131</v>
      </c>
      <c r="O233" s="51">
        <v>137654.99000000002</v>
      </c>
      <c r="P233" s="51">
        <f t="shared" si="10"/>
        <v>399.46311665699363</v>
      </c>
      <c r="Q233" s="51">
        <f>Q234</f>
        <v>7585.6906511897841</v>
      </c>
      <c r="R233" s="88"/>
      <c r="T233" s="77"/>
    </row>
    <row r="234" spans="1:20" ht="35.25" x14ac:dyDescent="0.5">
      <c r="A234" s="1">
        <v>1</v>
      </c>
      <c r="B234" s="98">
        <f>SUBTOTAL(103,$A$98:A234)</f>
        <v>115</v>
      </c>
      <c r="C234" s="99" t="s">
        <v>338</v>
      </c>
      <c r="D234" s="95">
        <v>1975</v>
      </c>
      <c r="E234" s="95"/>
      <c r="F234" s="96" t="s">
        <v>50</v>
      </c>
      <c r="G234" s="95">
        <v>2</v>
      </c>
      <c r="H234" s="95">
        <v>1</v>
      </c>
      <c r="I234" s="51">
        <v>344.6</v>
      </c>
      <c r="J234" s="51">
        <v>312.2</v>
      </c>
      <c r="K234" s="51">
        <v>312.2</v>
      </c>
      <c r="L234" s="97">
        <v>15</v>
      </c>
      <c r="M234" s="95" t="s">
        <v>49</v>
      </c>
      <c r="N234" s="47" t="s">
        <v>51</v>
      </c>
      <c r="O234" s="51">
        <v>137654.99000000002</v>
      </c>
      <c r="P234" s="51">
        <f t="shared" si="10"/>
        <v>399.46311665699363</v>
      </c>
      <c r="Q234" s="51">
        <v>7585.6906511897841</v>
      </c>
      <c r="R234" s="88"/>
      <c r="T234" s="77"/>
    </row>
    <row r="235" spans="1:20" ht="35.25" x14ac:dyDescent="0.5">
      <c r="B235" s="94" t="s">
        <v>109</v>
      </c>
      <c r="C235" s="99"/>
      <c r="D235" s="95" t="s">
        <v>93</v>
      </c>
      <c r="E235" s="95" t="s">
        <v>93</v>
      </c>
      <c r="F235" s="96" t="s">
        <v>93</v>
      </c>
      <c r="G235" s="95" t="s">
        <v>93</v>
      </c>
      <c r="H235" s="95" t="s">
        <v>93</v>
      </c>
      <c r="I235" s="51">
        <f>I236</f>
        <v>3508.9</v>
      </c>
      <c r="J235" s="51">
        <f>J236</f>
        <v>3167.7</v>
      </c>
      <c r="K235" s="51">
        <f>K236</f>
        <v>2665.2</v>
      </c>
      <c r="L235" s="97">
        <f>L236</f>
        <v>145</v>
      </c>
      <c r="M235" s="95" t="s">
        <v>131</v>
      </c>
      <c r="N235" s="47" t="s">
        <v>131</v>
      </c>
      <c r="O235" s="51">
        <v>1522500</v>
      </c>
      <c r="P235" s="51">
        <f t="shared" si="10"/>
        <v>433.89666277180879</v>
      </c>
      <c r="Q235" s="51">
        <f>Q236</f>
        <v>2185.9949864629943</v>
      </c>
      <c r="R235" s="88"/>
      <c r="T235" s="77"/>
    </row>
    <row r="236" spans="1:20" ht="35.25" x14ac:dyDescent="0.5">
      <c r="A236" s="1">
        <v>1</v>
      </c>
      <c r="B236" s="98">
        <f>SUBTOTAL(103,$A$98:A236)</f>
        <v>116</v>
      </c>
      <c r="C236" s="99" t="s">
        <v>339</v>
      </c>
      <c r="D236" s="95">
        <v>1987</v>
      </c>
      <c r="E236" s="95"/>
      <c r="F236" s="96" t="s">
        <v>62</v>
      </c>
      <c r="G236" s="95">
        <v>5</v>
      </c>
      <c r="H236" s="95">
        <v>4</v>
      </c>
      <c r="I236" s="51">
        <v>3508.9</v>
      </c>
      <c r="J236" s="51">
        <v>3167.7</v>
      </c>
      <c r="K236" s="51">
        <v>2665.2</v>
      </c>
      <c r="L236" s="97">
        <v>145</v>
      </c>
      <c r="M236" s="95" t="s">
        <v>49</v>
      </c>
      <c r="N236" s="47" t="s">
        <v>51</v>
      </c>
      <c r="O236" s="51">
        <v>1522500</v>
      </c>
      <c r="P236" s="51">
        <f t="shared" si="10"/>
        <v>433.89666277180879</v>
      </c>
      <c r="Q236" s="51">
        <v>2185.9949864629943</v>
      </c>
      <c r="R236" s="88"/>
      <c r="T236" s="77"/>
    </row>
    <row r="237" spans="1:20" ht="35.25" x14ac:dyDescent="0.5">
      <c r="B237" s="94" t="s">
        <v>113</v>
      </c>
      <c r="C237" s="99"/>
      <c r="D237" s="95" t="s">
        <v>93</v>
      </c>
      <c r="E237" s="95" t="s">
        <v>93</v>
      </c>
      <c r="F237" s="96" t="s">
        <v>93</v>
      </c>
      <c r="G237" s="95" t="s">
        <v>93</v>
      </c>
      <c r="H237" s="95" t="s">
        <v>93</v>
      </c>
      <c r="I237" s="51">
        <f>I238</f>
        <v>719.4</v>
      </c>
      <c r="J237" s="51">
        <f>J238</f>
        <v>531.6</v>
      </c>
      <c r="K237" s="51">
        <f>K238</f>
        <v>471.6</v>
      </c>
      <c r="L237" s="97">
        <f>L238</f>
        <v>30</v>
      </c>
      <c r="M237" s="95" t="s">
        <v>131</v>
      </c>
      <c r="N237" s="47" t="s">
        <v>131</v>
      </c>
      <c r="O237" s="51">
        <v>58502.98</v>
      </c>
      <c r="P237" s="51">
        <f t="shared" si="10"/>
        <v>81.321907144842925</v>
      </c>
      <c r="Q237" s="51">
        <f>Q238</f>
        <v>8069.214678899084</v>
      </c>
      <c r="R237" s="88"/>
      <c r="T237" s="77"/>
    </row>
    <row r="238" spans="1:20" ht="35.25" x14ac:dyDescent="0.5">
      <c r="A238" s="1">
        <v>1</v>
      </c>
      <c r="B238" s="98">
        <f>SUBTOTAL(103,$A$98:A238)</f>
        <v>117</v>
      </c>
      <c r="C238" s="99" t="s">
        <v>340</v>
      </c>
      <c r="D238" s="95">
        <v>1975</v>
      </c>
      <c r="E238" s="95"/>
      <c r="F238" s="96" t="s">
        <v>50</v>
      </c>
      <c r="G238" s="95">
        <v>2</v>
      </c>
      <c r="H238" s="95">
        <v>2</v>
      </c>
      <c r="I238" s="51">
        <v>719.4</v>
      </c>
      <c r="J238" s="51">
        <v>531.6</v>
      </c>
      <c r="K238" s="51">
        <v>471.6</v>
      </c>
      <c r="L238" s="97">
        <v>30</v>
      </c>
      <c r="M238" s="95" t="s">
        <v>49</v>
      </c>
      <c r="N238" s="47" t="s">
        <v>51</v>
      </c>
      <c r="O238" s="51">
        <v>58502.98</v>
      </c>
      <c r="P238" s="51">
        <f t="shared" si="10"/>
        <v>81.321907144842925</v>
      </c>
      <c r="Q238" s="51">
        <v>8069.214678899084</v>
      </c>
      <c r="R238" s="88"/>
      <c r="T238" s="77"/>
    </row>
    <row r="239" spans="1:20" ht="35.25" x14ac:dyDescent="0.5">
      <c r="B239" s="94" t="s">
        <v>120</v>
      </c>
      <c r="C239" s="99"/>
      <c r="D239" s="95" t="s">
        <v>93</v>
      </c>
      <c r="E239" s="95" t="s">
        <v>93</v>
      </c>
      <c r="F239" s="96" t="s">
        <v>93</v>
      </c>
      <c r="G239" s="95" t="s">
        <v>93</v>
      </c>
      <c r="H239" s="95" t="s">
        <v>93</v>
      </c>
      <c r="I239" s="51">
        <f>I240</f>
        <v>930</v>
      </c>
      <c r="J239" s="51">
        <f>J240</f>
        <v>857.4</v>
      </c>
      <c r="K239" s="51">
        <f>K240</f>
        <v>561.4</v>
      </c>
      <c r="L239" s="97">
        <f>L240</f>
        <v>45</v>
      </c>
      <c r="M239" s="95" t="s">
        <v>131</v>
      </c>
      <c r="N239" s="47" t="s">
        <v>131</v>
      </c>
      <c r="O239" s="51">
        <v>39037.31</v>
      </c>
      <c r="P239" s="51">
        <f t="shared" si="10"/>
        <v>41.975602150537632</v>
      </c>
      <c r="Q239" s="51">
        <f>Q240</f>
        <v>7306.2198709677423</v>
      </c>
      <c r="R239" s="88"/>
      <c r="T239" s="77"/>
    </row>
    <row r="240" spans="1:20" ht="35.25" x14ac:dyDescent="0.5">
      <c r="A240" s="1">
        <v>1</v>
      </c>
      <c r="B240" s="98">
        <f>SUBTOTAL(103,$A$98:A240)</f>
        <v>118</v>
      </c>
      <c r="C240" s="99" t="s">
        <v>341</v>
      </c>
      <c r="D240" s="95">
        <v>1973</v>
      </c>
      <c r="E240" s="95"/>
      <c r="F240" s="96" t="s">
        <v>50</v>
      </c>
      <c r="G240" s="95">
        <v>2</v>
      </c>
      <c r="H240" s="95">
        <v>3</v>
      </c>
      <c r="I240" s="51">
        <v>930</v>
      </c>
      <c r="J240" s="51">
        <v>857.4</v>
      </c>
      <c r="K240" s="51">
        <v>561.4</v>
      </c>
      <c r="L240" s="97">
        <v>45</v>
      </c>
      <c r="M240" s="95" t="s">
        <v>52</v>
      </c>
      <c r="N240" s="47" t="s">
        <v>53</v>
      </c>
      <c r="O240" s="51">
        <v>39037.31</v>
      </c>
      <c r="P240" s="51">
        <f t="shared" si="10"/>
        <v>41.975602150537632</v>
      </c>
      <c r="Q240" s="51">
        <v>7306.2198709677423</v>
      </c>
      <c r="R240" s="88"/>
      <c r="T240" s="77"/>
    </row>
    <row r="241" spans="1:20" ht="35.25" x14ac:dyDescent="0.5">
      <c r="B241" s="94" t="s">
        <v>108</v>
      </c>
      <c r="C241" s="99"/>
      <c r="D241" s="95" t="s">
        <v>93</v>
      </c>
      <c r="E241" s="95" t="s">
        <v>93</v>
      </c>
      <c r="F241" s="96" t="s">
        <v>93</v>
      </c>
      <c r="G241" s="95" t="s">
        <v>93</v>
      </c>
      <c r="H241" s="95" t="s">
        <v>93</v>
      </c>
      <c r="I241" s="51">
        <f>I242</f>
        <v>5432.4</v>
      </c>
      <c r="J241" s="51">
        <f>J242</f>
        <v>4626.3999999999996</v>
      </c>
      <c r="K241" s="51">
        <f>K242</f>
        <v>4626.3999999999996</v>
      </c>
      <c r="L241" s="97">
        <f>L242</f>
        <v>181</v>
      </c>
      <c r="M241" s="95" t="s">
        <v>131</v>
      </c>
      <c r="N241" s="47" t="s">
        <v>131</v>
      </c>
      <c r="O241" s="51">
        <v>1045972.2</v>
      </c>
      <c r="P241" s="51">
        <f t="shared" si="10"/>
        <v>192.54329578087035</v>
      </c>
      <c r="Q241" s="51">
        <f>Q242</f>
        <v>1948.4070539724617</v>
      </c>
      <c r="R241" s="88"/>
      <c r="T241" s="77"/>
    </row>
    <row r="242" spans="1:20" ht="35.25" x14ac:dyDescent="0.5">
      <c r="A242" s="1">
        <v>1</v>
      </c>
      <c r="B242" s="98">
        <f>SUBTOTAL(103,$A$98:A242)</f>
        <v>119</v>
      </c>
      <c r="C242" s="99" t="s">
        <v>431</v>
      </c>
      <c r="D242" s="95">
        <v>1977</v>
      </c>
      <c r="E242" s="95"/>
      <c r="F242" s="96" t="s">
        <v>62</v>
      </c>
      <c r="G242" s="95">
        <v>5</v>
      </c>
      <c r="H242" s="95">
        <v>6</v>
      </c>
      <c r="I242" s="51">
        <v>5432.4</v>
      </c>
      <c r="J242" s="51">
        <v>4626.3999999999996</v>
      </c>
      <c r="K242" s="51">
        <f>J242</f>
        <v>4626.3999999999996</v>
      </c>
      <c r="L242" s="97">
        <v>181</v>
      </c>
      <c r="M242" s="95" t="s">
        <v>52</v>
      </c>
      <c r="N242" s="47" t="s">
        <v>98</v>
      </c>
      <c r="O242" s="51">
        <v>1045972.2</v>
      </c>
      <c r="P242" s="51">
        <f t="shared" si="10"/>
        <v>192.54329578087035</v>
      </c>
      <c r="Q242" s="51">
        <v>1948.4070539724617</v>
      </c>
      <c r="R242" s="88"/>
      <c r="T242" s="77"/>
    </row>
    <row r="243" spans="1:20" ht="35.25" x14ac:dyDescent="0.5">
      <c r="B243" s="94" t="s">
        <v>111</v>
      </c>
      <c r="C243" s="99"/>
      <c r="D243" s="95" t="s">
        <v>93</v>
      </c>
      <c r="E243" s="95" t="s">
        <v>93</v>
      </c>
      <c r="F243" s="96" t="s">
        <v>93</v>
      </c>
      <c r="G243" s="95" t="s">
        <v>93</v>
      </c>
      <c r="H243" s="95" t="s">
        <v>93</v>
      </c>
      <c r="I243" s="51">
        <f>SUM(I244:I245)</f>
        <v>1000</v>
      </c>
      <c r="J243" s="51">
        <f>SUM(J244:J245)</f>
        <v>897</v>
      </c>
      <c r="K243" s="51">
        <f>SUM(K244:K245)</f>
        <v>578</v>
      </c>
      <c r="L243" s="97">
        <f>SUM(L244:L245)</f>
        <v>54</v>
      </c>
      <c r="M243" s="95" t="s">
        <v>131</v>
      </c>
      <c r="N243" s="47" t="s">
        <v>131</v>
      </c>
      <c r="O243" s="51">
        <v>98453.75</v>
      </c>
      <c r="P243" s="51">
        <f t="shared" si="10"/>
        <v>98.453749999999999</v>
      </c>
      <c r="Q243" s="51">
        <f>MAX(Q244:Q245)</f>
        <v>8505.484307692308</v>
      </c>
      <c r="R243" s="88"/>
      <c r="T243" s="77"/>
    </row>
    <row r="244" spans="1:20" ht="35.25" x14ac:dyDescent="0.5">
      <c r="A244" s="1">
        <v>1</v>
      </c>
      <c r="B244" s="98">
        <f>SUBTOTAL(103,$A$98:A244)</f>
        <v>120</v>
      </c>
      <c r="C244" s="99" t="s">
        <v>349</v>
      </c>
      <c r="D244" s="95">
        <v>1967</v>
      </c>
      <c r="E244" s="95"/>
      <c r="F244" s="96" t="s">
        <v>50</v>
      </c>
      <c r="G244" s="95">
        <v>2</v>
      </c>
      <c r="H244" s="95">
        <v>2</v>
      </c>
      <c r="I244" s="51">
        <v>610</v>
      </c>
      <c r="J244" s="51">
        <v>558</v>
      </c>
      <c r="K244" s="51">
        <v>380.7</v>
      </c>
      <c r="L244" s="97">
        <v>33</v>
      </c>
      <c r="M244" s="95" t="s">
        <v>49</v>
      </c>
      <c r="N244" s="47" t="s">
        <v>51</v>
      </c>
      <c r="O244" s="51">
        <v>78556.570000000007</v>
      </c>
      <c r="P244" s="51">
        <f t="shared" si="10"/>
        <v>128.78126229508197</v>
      </c>
      <c r="Q244" s="51">
        <v>8434.6427540983605</v>
      </c>
      <c r="R244" s="88"/>
      <c r="T244" s="77"/>
    </row>
    <row r="245" spans="1:20" ht="35.25" x14ac:dyDescent="0.5">
      <c r="A245" s="1">
        <v>1</v>
      </c>
      <c r="B245" s="98">
        <f>SUBTOTAL(103,$A$98:A245)</f>
        <v>121</v>
      </c>
      <c r="C245" s="99" t="s">
        <v>350</v>
      </c>
      <c r="D245" s="95">
        <v>1965</v>
      </c>
      <c r="E245" s="95"/>
      <c r="F245" s="96" t="s">
        <v>50</v>
      </c>
      <c r="G245" s="95">
        <v>2</v>
      </c>
      <c r="H245" s="95">
        <v>2</v>
      </c>
      <c r="I245" s="51">
        <v>390</v>
      </c>
      <c r="J245" s="51">
        <v>339</v>
      </c>
      <c r="K245" s="51">
        <v>197.3</v>
      </c>
      <c r="L245" s="97">
        <v>21</v>
      </c>
      <c r="M245" s="95" t="s">
        <v>49</v>
      </c>
      <c r="N245" s="47" t="s">
        <v>51</v>
      </c>
      <c r="O245" s="51">
        <v>19897.179999999997</v>
      </c>
      <c r="P245" s="51">
        <f t="shared" si="10"/>
        <v>51.018410256410249</v>
      </c>
      <c r="Q245" s="51">
        <v>8505.484307692308</v>
      </c>
      <c r="R245" s="88"/>
      <c r="T245" s="77"/>
    </row>
    <row r="246" spans="1:20" ht="35.25" x14ac:dyDescent="0.5">
      <c r="B246" s="94" t="s">
        <v>207</v>
      </c>
      <c r="C246" s="99"/>
      <c r="D246" s="95" t="s">
        <v>93</v>
      </c>
      <c r="E246" s="95" t="s">
        <v>93</v>
      </c>
      <c r="F246" s="96" t="s">
        <v>93</v>
      </c>
      <c r="G246" s="95" t="s">
        <v>93</v>
      </c>
      <c r="H246" s="95" t="s">
        <v>93</v>
      </c>
      <c r="I246" s="51">
        <f>I247</f>
        <v>1707.6</v>
      </c>
      <c r="J246" s="51">
        <f>J247</f>
        <v>1346.4</v>
      </c>
      <c r="K246" s="51">
        <f>K247</f>
        <v>1242.0999999999999</v>
      </c>
      <c r="L246" s="97">
        <f>L247</f>
        <v>83</v>
      </c>
      <c r="M246" s="95" t="s">
        <v>131</v>
      </c>
      <c r="N246" s="47" t="s">
        <v>131</v>
      </c>
      <c r="O246" s="51">
        <v>5309.7</v>
      </c>
      <c r="P246" s="51">
        <f t="shared" si="10"/>
        <v>3.1094518622628251</v>
      </c>
      <c r="Q246" s="51">
        <f>Q247</f>
        <v>2243.3593253689392</v>
      </c>
      <c r="R246" s="88"/>
      <c r="T246" s="77"/>
    </row>
    <row r="247" spans="1:20" ht="35.25" x14ac:dyDescent="0.5">
      <c r="A247" s="1">
        <v>1</v>
      </c>
      <c r="B247" s="98">
        <f>SUBTOTAL(103,$A$98:A247)</f>
        <v>122</v>
      </c>
      <c r="C247" s="99" t="s">
        <v>385</v>
      </c>
      <c r="D247" s="95">
        <v>1985</v>
      </c>
      <c r="E247" s="95"/>
      <c r="F247" s="96" t="s">
        <v>50</v>
      </c>
      <c r="G247" s="95">
        <v>5</v>
      </c>
      <c r="H247" s="95">
        <v>1</v>
      </c>
      <c r="I247" s="51">
        <v>1707.6</v>
      </c>
      <c r="J247" s="51">
        <v>1346.4</v>
      </c>
      <c r="K247" s="51">
        <v>1242.0999999999999</v>
      </c>
      <c r="L247" s="97">
        <v>83</v>
      </c>
      <c r="M247" s="95" t="s">
        <v>52</v>
      </c>
      <c r="N247" s="47" t="s">
        <v>386</v>
      </c>
      <c r="O247" s="51">
        <v>5309.7</v>
      </c>
      <c r="P247" s="51">
        <f t="shared" si="10"/>
        <v>3.1094518622628251</v>
      </c>
      <c r="Q247" s="51">
        <v>2243.3593253689392</v>
      </c>
      <c r="R247" s="88"/>
      <c r="T247" s="77"/>
    </row>
    <row r="248" spans="1:20" ht="35.25" x14ac:dyDescent="0.5">
      <c r="B248" s="94" t="s">
        <v>128</v>
      </c>
      <c r="C248" s="99"/>
      <c r="D248" s="95" t="s">
        <v>93</v>
      </c>
      <c r="E248" s="95" t="s">
        <v>93</v>
      </c>
      <c r="F248" s="96" t="s">
        <v>93</v>
      </c>
      <c r="G248" s="95" t="s">
        <v>93</v>
      </c>
      <c r="H248" s="95" t="s">
        <v>93</v>
      </c>
      <c r="I248" s="51">
        <f>I249</f>
        <v>773.3</v>
      </c>
      <c r="J248" s="51">
        <f>J249</f>
        <v>709.7</v>
      </c>
      <c r="K248" s="51">
        <f>K249</f>
        <v>676.4</v>
      </c>
      <c r="L248" s="97">
        <f>L249</f>
        <v>25</v>
      </c>
      <c r="M248" s="95" t="s">
        <v>131</v>
      </c>
      <c r="N248" s="47" t="s">
        <v>131</v>
      </c>
      <c r="O248" s="51">
        <v>185435</v>
      </c>
      <c r="P248" s="51">
        <f t="shared" si="10"/>
        <v>239.79697400750032</v>
      </c>
      <c r="Q248" s="51">
        <f>Q249</f>
        <v>2146.5239829302991</v>
      </c>
      <c r="R248" s="88"/>
      <c r="T248" s="77"/>
    </row>
    <row r="249" spans="1:20" ht="35.25" x14ac:dyDescent="0.5">
      <c r="A249" s="1">
        <v>1</v>
      </c>
      <c r="B249" s="98">
        <f>SUBTOTAL(103,$A$98:A249)</f>
        <v>123</v>
      </c>
      <c r="C249" s="99" t="s">
        <v>393</v>
      </c>
      <c r="D249" s="95">
        <v>1982</v>
      </c>
      <c r="E249" s="95"/>
      <c r="F249" s="96" t="s">
        <v>241</v>
      </c>
      <c r="G249" s="95">
        <v>5</v>
      </c>
      <c r="H249" s="95">
        <v>1</v>
      </c>
      <c r="I249" s="51">
        <v>773.3</v>
      </c>
      <c r="J249" s="51">
        <v>709.7</v>
      </c>
      <c r="K249" s="51">
        <v>676.4</v>
      </c>
      <c r="L249" s="97">
        <v>25</v>
      </c>
      <c r="M249" s="95" t="s">
        <v>49</v>
      </c>
      <c r="N249" s="47" t="s">
        <v>51</v>
      </c>
      <c r="O249" s="51">
        <v>185435</v>
      </c>
      <c r="P249" s="51">
        <f t="shared" si="10"/>
        <v>239.79697400750032</v>
      </c>
      <c r="Q249" s="51">
        <v>2146.5239829302991</v>
      </c>
      <c r="R249" s="88"/>
      <c r="T249" s="77"/>
    </row>
    <row r="250" spans="1:20" ht="35.25" x14ac:dyDescent="0.5">
      <c r="B250" s="94" t="s">
        <v>119</v>
      </c>
      <c r="C250" s="99"/>
      <c r="D250" s="95" t="s">
        <v>93</v>
      </c>
      <c r="E250" s="95" t="s">
        <v>93</v>
      </c>
      <c r="F250" s="96" t="s">
        <v>93</v>
      </c>
      <c r="G250" s="95" t="s">
        <v>93</v>
      </c>
      <c r="H250" s="95" t="s">
        <v>93</v>
      </c>
      <c r="I250" s="51">
        <f>I251</f>
        <v>3094.98</v>
      </c>
      <c r="J250" s="51">
        <f t="shared" ref="J250:L254" si="11">J251</f>
        <v>2793.4</v>
      </c>
      <c r="K250" s="51">
        <f t="shared" si="11"/>
        <v>2250.5</v>
      </c>
      <c r="L250" s="97">
        <f t="shared" si="11"/>
        <v>157</v>
      </c>
      <c r="M250" s="95" t="s">
        <v>131</v>
      </c>
      <c r="N250" s="47" t="s">
        <v>131</v>
      </c>
      <c r="O250" s="51">
        <v>159122.38</v>
      </c>
      <c r="P250" s="51">
        <f t="shared" si="10"/>
        <v>51.413055980975649</v>
      </c>
      <c r="Q250" s="51">
        <f>Q251</f>
        <v>3259.66</v>
      </c>
      <c r="R250" s="88"/>
      <c r="T250" s="77"/>
    </row>
    <row r="251" spans="1:20" ht="35.25" x14ac:dyDescent="0.5">
      <c r="A251" s="1">
        <v>1</v>
      </c>
      <c r="B251" s="98">
        <f>SUBTOTAL(103,$A$98:A251)</f>
        <v>124</v>
      </c>
      <c r="C251" s="99" t="s">
        <v>416</v>
      </c>
      <c r="D251" s="95" t="s">
        <v>82</v>
      </c>
      <c r="E251" s="95"/>
      <c r="F251" s="96" t="s">
        <v>50</v>
      </c>
      <c r="G251" s="95">
        <v>5</v>
      </c>
      <c r="H251" s="95">
        <v>4</v>
      </c>
      <c r="I251" s="51">
        <v>3094.98</v>
      </c>
      <c r="J251" s="51">
        <v>2793.4</v>
      </c>
      <c r="K251" s="51">
        <v>2250.5</v>
      </c>
      <c r="L251" s="97">
        <v>157</v>
      </c>
      <c r="M251" s="95" t="s">
        <v>52</v>
      </c>
      <c r="N251" s="47" t="s">
        <v>423</v>
      </c>
      <c r="O251" s="51">
        <v>159122.38</v>
      </c>
      <c r="P251" s="51">
        <f t="shared" si="10"/>
        <v>51.413055980975649</v>
      </c>
      <c r="Q251" s="51">
        <v>3259.66</v>
      </c>
      <c r="R251" s="88"/>
      <c r="T251" s="77"/>
    </row>
    <row r="252" spans="1:20" ht="35.25" x14ac:dyDescent="0.5">
      <c r="B252" s="94" t="s">
        <v>117</v>
      </c>
      <c r="C252" s="99"/>
      <c r="D252" s="95" t="s">
        <v>93</v>
      </c>
      <c r="E252" s="95" t="s">
        <v>93</v>
      </c>
      <c r="F252" s="96" t="s">
        <v>93</v>
      </c>
      <c r="G252" s="95" t="s">
        <v>93</v>
      </c>
      <c r="H252" s="95" t="s">
        <v>93</v>
      </c>
      <c r="I252" s="51">
        <f>I253</f>
        <v>2034.7</v>
      </c>
      <c r="J252" s="51">
        <f t="shared" si="11"/>
        <v>1884.7</v>
      </c>
      <c r="K252" s="51">
        <f t="shared" si="11"/>
        <v>1600.6</v>
      </c>
      <c r="L252" s="97">
        <f t="shared" si="11"/>
        <v>104</v>
      </c>
      <c r="M252" s="95" t="s">
        <v>131</v>
      </c>
      <c r="N252" s="47" t="s">
        <v>131</v>
      </c>
      <c r="O252" s="51">
        <v>4030893.68</v>
      </c>
      <c r="P252" s="51">
        <f>O252/I252</f>
        <v>1981.0751855310366</v>
      </c>
      <c r="Q252" s="51">
        <f>Q253</f>
        <v>4470.1335823462923</v>
      </c>
      <c r="R252" s="88"/>
      <c r="T252" s="77"/>
    </row>
    <row r="253" spans="1:20" ht="35.25" x14ac:dyDescent="0.5">
      <c r="A253" s="1">
        <v>1</v>
      </c>
      <c r="B253" s="98">
        <f>SUBTOTAL(103,$A$98:A253)</f>
        <v>125</v>
      </c>
      <c r="C253" s="99" t="s">
        <v>430</v>
      </c>
      <c r="D253" s="95">
        <v>1982</v>
      </c>
      <c r="E253" s="95"/>
      <c r="F253" s="96" t="s">
        <v>50</v>
      </c>
      <c r="G253" s="95">
        <v>3</v>
      </c>
      <c r="H253" s="95">
        <v>4</v>
      </c>
      <c r="I253" s="51">
        <v>2034.7</v>
      </c>
      <c r="J253" s="51">
        <v>1884.7</v>
      </c>
      <c r="K253" s="51">
        <v>1600.6</v>
      </c>
      <c r="L253" s="97">
        <v>104</v>
      </c>
      <c r="M253" s="95" t="s">
        <v>52</v>
      </c>
      <c r="N253" s="47" t="s">
        <v>56</v>
      </c>
      <c r="O253" s="51">
        <v>4030893.68</v>
      </c>
      <c r="P253" s="51">
        <f>O253/I253</f>
        <v>1981.0751855310366</v>
      </c>
      <c r="Q253" s="51">
        <v>4470.1335823462923</v>
      </c>
      <c r="R253" s="88"/>
      <c r="T253" s="77"/>
    </row>
    <row r="254" spans="1:20" ht="35.25" x14ac:dyDescent="0.5">
      <c r="B254" s="94" t="s">
        <v>101</v>
      </c>
      <c r="C254" s="99"/>
      <c r="D254" s="95" t="s">
        <v>93</v>
      </c>
      <c r="E254" s="95" t="s">
        <v>93</v>
      </c>
      <c r="F254" s="96" t="s">
        <v>93</v>
      </c>
      <c r="G254" s="95" t="s">
        <v>93</v>
      </c>
      <c r="H254" s="95" t="s">
        <v>93</v>
      </c>
      <c r="I254" s="51">
        <f>I255</f>
        <v>4570.2</v>
      </c>
      <c r="J254" s="51">
        <f t="shared" si="11"/>
        <v>3647.2</v>
      </c>
      <c r="K254" s="51">
        <f t="shared" si="11"/>
        <v>3647.2</v>
      </c>
      <c r="L254" s="97">
        <f t="shared" si="11"/>
        <v>279</v>
      </c>
      <c r="M254" s="95" t="s">
        <v>131</v>
      </c>
      <c r="N254" s="47" t="s">
        <v>131</v>
      </c>
      <c r="O254" s="51">
        <v>714491</v>
      </c>
      <c r="P254" s="51">
        <f t="shared" si="10"/>
        <v>156.33692179773314</v>
      </c>
      <c r="Q254" s="51">
        <f>Q255</f>
        <v>2619.9341322480418</v>
      </c>
      <c r="R254" s="88"/>
      <c r="T254" s="77"/>
    </row>
    <row r="255" spans="1:20" ht="35.25" x14ac:dyDescent="0.5">
      <c r="A255" s="1">
        <v>1</v>
      </c>
      <c r="B255" s="98">
        <f>SUBTOTAL(103,$A$98:A255)</f>
        <v>126</v>
      </c>
      <c r="C255" s="99" t="s">
        <v>439</v>
      </c>
      <c r="D255" s="95">
        <v>1971</v>
      </c>
      <c r="E255" s="95"/>
      <c r="F255" s="96" t="s">
        <v>50</v>
      </c>
      <c r="G255" s="95">
        <v>5</v>
      </c>
      <c r="H255" s="95">
        <v>2</v>
      </c>
      <c r="I255" s="51">
        <v>4570.2</v>
      </c>
      <c r="J255" s="51">
        <v>3647.2</v>
      </c>
      <c r="K255" s="51">
        <v>3647.2</v>
      </c>
      <c r="L255" s="97">
        <v>279</v>
      </c>
      <c r="M255" s="95" t="s">
        <v>49</v>
      </c>
      <c r="N255" s="47" t="s">
        <v>51</v>
      </c>
      <c r="O255" s="51">
        <v>714491</v>
      </c>
      <c r="P255" s="51">
        <f t="shared" si="10"/>
        <v>156.33692179773314</v>
      </c>
      <c r="Q255" s="51">
        <v>2619.9341322480418</v>
      </c>
      <c r="R255" s="88"/>
      <c r="T255" s="77"/>
    </row>
    <row r="256" spans="1:20" ht="35.25" x14ac:dyDescent="0.5">
      <c r="B256" s="94" t="s">
        <v>127</v>
      </c>
      <c r="C256" s="99"/>
      <c r="D256" s="95" t="s">
        <v>93</v>
      </c>
      <c r="E256" s="95" t="s">
        <v>93</v>
      </c>
      <c r="F256" s="96" t="s">
        <v>93</v>
      </c>
      <c r="G256" s="95" t="s">
        <v>93</v>
      </c>
      <c r="H256" s="95" t="s">
        <v>93</v>
      </c>
      <c r="I256" s="51">
        <f>I257</f>
        <v>3117</v>
      </c>
      <c r="J256" s="51">
        <f t="shared" ref="J256:K256" si="12">J257</f>
        <v>2092.1999999999998</v>
      </c>
      <c r="K256" s="51">
        <f t="shared" si="12"/>
        <v>2092.1999999999998</v>
      </c>
      <c r="L256" s="97">
        <f>L257</f>
        <v>121</v>
      </c>
      <c r="M256" s="95" t="s">
        <v>131</v>
      </c>
      <c r="N256" s="47" t="s">
        <v>131</v>
      </c>
      <c r="O256" s="51">
        <v>206556.61000000002</v>
      </c>
      <c r="P256" s="51">
        <f t="shared" si="10"/>
        <v>66.267760667308309</v>
      </c>
      <c r="Q256" s="51">
        <f>Q257</f>
        <v>3824.24</v>
      </c>
      <c r="R256" s="88"/>
      <c r="T256" s="77"/>
    </row>
    <row r="257" spans="1:20" ht="35.25" x14ac:dyDescent="0.5">
      <c r="A257" s="1">
        <v>1</v>
      </c>
      <c r="B257" s="98">
        <f>SUBTOTAL(103,$A$98:A257)</f>
        <v>127</v>
      </c>
      <c r="C257" s="99" t="s">
        <v>446</v>
      </c>
      <c r="D257" s="95">
        <v>1972</v>
      </c>
      <c r="E257" s="95"/>
      <c r="F257" s="96" t="s">
        <v>384</v>
      </c>
      <c r="G257" s="95">
        <v>5</v>
      </c>
      <c r="H257" s="95">
        <v>4</v>
      </c>
      <c r="I257" s="51">
        <v>3117</v>
      </c>
      <c r="J257" s="51">
        <v>2092.1999999999998</v>
      </c>
      <c r="K257" s="51">
        <v>2092.1999999999998</v>
      </c>
      <c r="L257" s="97">
        <v>121</v>
      </c>
      <c r="M257" s="95" t="s">
        <v>74</v>
      </c>
      <c r="N257" s="47" t="s">
        <v>447</v>
      </c>
      <c r="O257" s="51">
        <v>206556.61000000002</v>
      </c>
      <c r="P257" s="51">
        <f t="shared" si="10"/>
        <v>66.267760667308309</v>
      </c>
      <c r="Q257" s="51">
        <v>3824.24</v>
      </c>
      <c r="R257" s="88"/>
      <c r="T257" s="77"/>
    </row>
  </sheetData>
  <mergeCells count="26">
    <mergeCell ref="O6:Q6"/>
    <mergeCell ref="N7:Q7"/>
    <mergeCell ref="B8:Q8"/>
    <mergeCell ref="B9:B12"/>
    <mergeCell ref="C9:C12"/>
    <mergeCell ref="D9:E9"/>
    <mergeCell ref="F9:F12"/>
    <mergeCell ref="G9:G12"/>
    <mergeCell ref="H9:H12"/>
    <mergeCell ref="I9:I11"/>
    <mergeCell ref="F1:Q1"/>
    <mergeCell ref="E2:Q2"/>
    <mergeCell ref="E3:Q3"/>
    <mergeCell ref="B95:Q95"/>
    <mergeCell ref="Q9:Q11"/>
    <mergeCell ref="D10:D12"/>
    <mergeCell ref="E10:E12"/>
    <mergeCell ref="J10:J11"/>
    <mergeCell ref="K10:K11"/>
    <mergeCell ref="B14:Q14"/>
    <mergeCell ref="J9:K9"/>
    <mergeCell ref="L9:L11"/>
    <mergeCell ref="M9:M12"/>
    <mergeCell ref="N9:N12"/>
    <mergeCell ref="O9:O11"/>
    <mergeCell ref="P9:P11"/>
  </mergeCells>
  <pageMargins left="0.23622047244094491" right="0.23622047244094491" top="0.39370078740157483" bottom="0.39370078740157483" header="0.31496062992125984" footer="0.31496062992125984"/>
  <pageSetup paperSize="8" scale="2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F81"/>
  <sheetViews>
    <sheetView zoomScale="60" zoomScaleNormal="60" workbookViewId="0">
      <selection activeCell="F81" sqref="A1:F81"/>
    </sheetView>
  </sheetViews>
  <sheetFormatPr defaultRowHeight="15" x14ac:dyDescent="0.25"/>
  <cols>
    <col min="1" max="1" width="12" customWidth="1"/>
    <col min="2" max="2" width="60.5703125" customWidth="1"/>
    <col min="3" max="3" width="22.140625" customWidth="1"/>
    <col min="4" max="4" width="38.85546875" customWidth="1"/>
    <col min="5" max="5" width="20.5703125" customWidth="1"/>
    <col min="6" max="6" width="25.28515625" customWidth="1"/>
    <col min="10" max="10" width="27.7109375" customWidth="1"/>
  </cols>
  <sheetData>
    <row r="1" spans="1:6" ht="23.25" x14ac:dyDescent="0.35">
      <c r="C1" s="101"/>
      <c r="D1" s="101"/>
      <c r="E1" s="101"/>
      <c r="F1" s="102" t="s">
        <v>452</v>
      </c>
    </row>
    <row r="2" spans="1:6" ht="23.25" x14ac:dyDescent="0.35">
      <c r="C2" s="101"/>
      <c r="D2" s="101"/>
      <c r="E2" s="101"/>
      <c r="F2" s="102" t="s">
        <v>429</v>
      </c>
    </row>
    <row r="3" spans="1:6" ht="23.25" x14ac:dyDescent="0.35">
      <c r="C3" s="101"/>
      <c r="D3" s="101"/>
      <c r="E3" s="101"/>
      <c r="F3" s="102" t="s">
        <v>165</v>
      </c>
    </row>
    <row r="5" spans="1:6" ht="35.25" customHeight="1" x14ac:dyDescent="0.35">
      <c r="C5" s="9"/>
      <c r="D5" s="162" t="s">
        <v>221</v>
      </c>
      <c r="E5" s="162"/>
      <c r="F5" s="162"/>
    </row>
    <row r="6" spans="1:6" ht="53.25" customHeight="1" x14ac:dyDescent="0.25">
      <c r="C6" s="164" t="s">
        <v>212</v>
      </c>
      <c r="D6" s="164"/>
      <c r="E6" s="164"/>
      <c r="F6" s="164"/>
    </row>
    <row r="7" spans="1:6" ht="104.25" customHeight="1" x14ac:dyDescent="0.25">
      <c r="A7" s="165" t="s">
        <v>222</v>
      </c>
      <c r="B7" s="165"/>
      <c r="C7" s="165"/>
      <c r="D7" s="165"/>
      <c r="E7" s="165"/>
      <c r="F7" s="165"/>
    </row>
    <row r="8" spans="1:6" x14ac:dyDescent="0.25">
      <c r="A8" s="166" t="s">
        <v>0</v>
      </c>
      <c r="B8" s="166" t="s">
        <v>88</v>
      </c>
      <c r="C8" s="163" t="s">
        <v>89</v>
      </c>
      <c r="D8" s="163" t="s">
        <v>223</v>
      </c>
      <c r="E8" s="163" t="s">
        <v>90</v>
      </c>
      <c r="F8" s="163" t="s">
        <v>91</v>
      </c>
    </row>
    <row r="9" spans="1:6" ht="156.75" customHeight="1" x14ac:dyDescent="0.25">
      <c r="A9" s="167"/>
      <c r="B9" s="167"/>
      <c r="C9" s="168"/>
      <c r="D9" s="163"/>
      <c r="E9" s="163"/>
      <c r="F9" s="163"/>
    </row>
    <row r="10" spans="1:6" ht="23.25" x14ac:dyDescent="0.25">
      <c r="A10" s="167"/>
      <c r="B10" s="167"/>
      <c r="C10" s="10" t="s">
        <v>92</v>
      </c>
      <c r="D10" s="10" t="s">
        <v>46</v>
      </c>
      <c r="E10" s="10" t="s">
        <v>30</v>
      </c>
      <c r="F10" s="10" t="s">
        <v>29</v>
      </c>
    </row>
    <row r="11" spans="1:6" ht="23.25" x14ac:dyDescent="0.35">
      <c r="A11" s="11">
        <v>1</v>
      </c>
      <c r="B11" s="11">
        <v>2</v>
      </c>
      <c r="C11" s="11">
        <v>3</v>
      </c>
      <c r="D11" s="11">
        <v>4</v>
      </c>
      <c r="E11" s="12">
        <v>5</v>
      </c>
      <c r="F11" s="12">
        <v>6</v>
      </c>
    </row>
    <row r="12" spans="1:6" ht="74.25" customHeight="1" x14ac:dyDescent="0.25">
      <c r="A12" s="159" t="s">
        <v>178</v>
      </c>
      <c r="B12" s="160"/>
      <c r="C12" s="160"/>
      <c r="D12" s="160"/>
      <c r="E12" s="160"/>
      <c r="F12" s="161"/>
    </row>
    <row r="13" spans="1:6" ht="23.25" x14ac:dyDescent="0.35">
      <c r="A13" s="11"/>
      <c r="B13" s="39" t="s">
        <v>427</v>
      </c>
      <c r="C13" s="43">
        <f>C14+C33+C40</f>
        <v>44721.18</v>
      </c>
      <c r="D13" s="44">
        <f t="shared" ref="D13:E13" si="0">D14+D33+D40</f>
        <v>1844</v>
      </c>
      <c r="E13" s="41">
        <f t="shared" si="0"/>
        <v>47</v>
      </c>
      <c r="F13" s="43">
        <f>F14+F33+F40</f>
        <v>85427216.030000001</v>
      </c>
    </row>
    <row r="14" spans="1:6" ht="23.25" x14ac:dyDescent="0.35">
      <c r="A14" s="11"/>
      <c r="B14" s="38" t="s">
        <v>391</v>
      </c>
      <c r="C14" s="43">
        <v>33695.279999999999</v>
      </c>
      <c r="D14" s="44">
        <v>1359</v>
      </c>
      <c r="E14" s="41">
        <f>SUM(E15:E32)</f>
        <v>33</v>
      </c>
      <c r="F14" s="43">
        <v>51357504.920000009</v>
      </c>
    </row>
    <row r="15" spans="1:6" ht="23.25" x14ac:dyDescent="0.35">
      <c r="A15" s="11">
        <v>1</v>
      </c>
      <c r="B15" s="16" t="s">
        <v>132</v>
      </c>
      <c r="C15" s="17">
        <v>792.7</v>
      </c>
      <c r="D15" s="15">
        <v>42</v>
      </c>
      <c r="E15" s="15">
        <v>1</v>
      </c>
      <c r="F15" s="18">
        <v>2123521.14</v>
      </c>
    </row>
    <row r="16" spans="1:6" ht="23.25" x14ac:dyDescent="0.35">
      <c r="A16" s="11">
        <v>2</v>
      </c>
      <c r="B16" s="16" t="s">
        <v>247</v>
      </c>
      <c r="C16" s="17">
        <v>12811.8</v>
      </c>
      <c r="D16" s="15">
        <v>434</v>
      </c>
      <c r="E16" s="15">
        <v>8</v>
      </c>
      <c r="F16" s="18">
        <v>14141903.43</v>
      </c>
    </row>
    <row r="17" spans="1:6" ht="23.25" x14ac:dyDescent="0.35">
      <c r="A17" s="11">
        <v>3</v>
      </c>
      <c r="B17" s="16" t="s">
        <v>135</v>
      </c>
      <c r="C17" s="17">
        <v>882.3</v>
      </c>
      <c r="D17" s="15">
        <v>29</v>
      </c>
      <c r="E17" s="15">
        <v>1</v>
      </c>
      <c r="F17" s="18">
        <v>2046844.64</v>
      </c>
    </row>
    <row r="18" spans="1:6" ht="23.25" x14ac:dyDescent="0.35">
      <c r="A18" s="11">
        <v>4</v>
      </c>
      <c r="B18" s="16" t="s">
        <v>138</v>
      </c>
      <c r="C18" s="17">
        <v>1813.2</v>
      </c>
      <c r="D18" s="15">
        <v>156</v>
      </c>
      <c r="E18" s="15">
        <v>1</v>
      </c>
      <c r="F18" s="18">
        <v>5153989.53</v>
      </c>
    </row>
    <row r="19" spans="1:6" ht="23.25" x14ac:dyDescent="0.35">
      <c r="A19" s="11">
        <v>5</v>
      </c>
      <c r="B19" s="16" t="s">
        <v>139</v>
      </c>
      <c r="C19" s="17">
        <v>366.5</v>
      </c>
      <c r="D19" s="15">
        <v>13</v>
      </c>
      <c r="E19" s="15">
        <v>1</v>
      </c>
      <c r="F19" s="18">
        <v>48440.03</v>
      </c>
    </row>
    <row r="20" spans="1:6" ht="23.25" x14ac:dyDescent="0.35">
      <c r="A20" s="11">
        <v>6</v>
      </c>
      <c r="B20" s="16" t="s">
        <v>248</v>
      </c>
      <c r="C20" s="17">
        <v>872.2</v>
      </c>
      <c r="D20" s="15">
        <v>38</v>
      </c>
      <c r="E20" s="15">
        <v>2</v>
      </c>
      <c r="F20" s="18">
        <v>31767</v>
      </c>
    </row>
    <row r="21" spans="1:6" ht="23.25" x14ac:dyDescent="0.35">
      <c r="A21" s="11">
        <v>7</v>
      </c>
      <c r="B21" s="16" t="s">
        <v>142</v>
      </c>
      <c r="C21" s="17">
        <v>881.98</v>
      </c>
      <c r="D21" s="15">
        <v>48</v>
      </c>
      <c r="E21" s="15">
        <v>2</v>
      </c>
      <c r="F21" s="18">
        <v>3557815.66</v>
      </c>
    </row>
    <row r="22" spans="1:6" ht="23.25" x14ac:dyDescent="0.35">
      <c r="A22" s="11">
        <v>8</v>
      </c>
      <c r="B22" s="16" t="s">
        <v>158</v>
      </c>
      <c r="C22" s="17">
        <v>2093.1</v>
      </c>
      <c r="D22" s="15">
        <v>110</v>
      </c>
      <c r="E22" s="15">
        <v>3</v>
      </c>
      <c r="F22" s="18">
        <v>223917.22</v>
      </c>
    </row>
    <row r="23" spans="1:6" ht="23.25" x14ac:dyDescent="0.35">
      <c r="A23" s="11">
        <v>9</v>
      </c>
      <c r="B23" s="16" t="s">
        <v>145</v>
      </c>
      <c r="C23" s="17">
        <v>755.8</v>
      </c>
      <c r="D23" s="15">
        <v>20</v>
      </c>
      <c r="E23" s="15">
        <v>1</v>
      </c>
      <c r="F23" s="18">
        <v>3265341.36</v>
      </c>
    </row>
    <row r="24" spans="1:6" ht="23.25" x14ac:dyDescent="0.35">
      <c r="A24" s="11">
        <v>10</v>
      </c>
      <c r="B24" s="16" t="s">
        <v>147</v>
      </c>
      <c r="C24" s="17">
        <v>1840.2</v>
      </c>
      <c r="D24" s="15">
        <v>77</v>
      </c>
      <c r="E24" s="15">
        <v>1</v>
      </c>
      <c r="F24" s="18">
        <v>97672.62</v>
      </c>
    </row>
    <row r="25" spans="1:6" ht="23.25" x14ac:dyDescent="0.35">
      <c r="A25" s="11">
        <v>11</v>
      </c>
      <c r="B25" s="16" t="s">
        <v>249</v>
      </c>
      <c r="C25" s="17">
        <v>1621.7</v>
      </c>
      <c r="D25" s="15">
        <v>58</v>
      </c>
      <c r="E25" s="15">
        <v>3</v>
      </c>
      <c r="F25" s="18">
        <v>7637123.5900000008</v>
      </c>
    </row>
    <row r="26" spans="1:6" ht="23.25" x14ac:dyDescent="0.35">
      <c r="A26" s="11">
        <v>12</v>
      </c>
      <c r="B26" s="16" t="s">
        <v>250</v>
      </c>
      <c r="C26" s="17">
        <v>1598.9</v>
      </c>
      <c r="D26" s="15">
        <v>38</v>
      </c>
      <c r="E26" s="15">
        <v>1</v>
      </c>
      <c r="F26" s="18">
        <v>2434994.4500000002</v>
      </c>
    </row>
    <row r="27" spans="1:6" ht="23.25" x14ac:dyDescent="0.35">
      <c r="A27" s="11">
        <v>13</v>
      </c>
      <c r="B27" s="16" t="s">
        <v>153</v>
      </c>
      <c r="C27" s="17">
        <v>465</v>
      </c>
      <c r="D27" s="15">
        <v>26</v>
      </c>
      <c r="E27" s="15">
        <v>1</v>
      </c>
      <c r="F27" s="18">
        <v>89459.11</v>
      </c>
    </row>
    <row r="28" spans="1:6" ht="23.25" x14ac:dyDescent="0.35">
      <c r="A28" s="11">
        <v>14</v>
      </c>
      <c r="B28" s="16" t="s">
        <v>162</v>
      </c>
      <c r="C28" s="17">
        <v>861.5</v>
      </c>
      <c r="D28" s="15">
        <v>31</v>
      </c>
      <c r="E28" s="15">
        <v>1</v>
      </c>
      <c r="F28" s="18">
        <v>3168456.39</v>
      </c>
    </row>
    <row r="29" spans="1:6" ht="23.25" x14ac:dyDescent="0.35">
      <c r="A29" s="11">
        <v>15</v>
      </c>
      <c r="B29" s="16" t="s">
        <v>157</v>
      </c>
      <c r="C29" s="17">
        <v>2249.1999999999998</v>
      </c>
      <c r="D29" s="15">
        <v>104</v>
      </c>
      <c r="E29" s="15">
        <v>3</v>
      </c>
      <c r="F29" s="18">
        <v>4966030.97</v>
      </c>
    </row>
    <row r="30" spans="1:6" ht="23.25" x14ac:dyDescent="0.35">
      <c r="A30" s="11">
        <v>16</v>
      </c>
      <c r="B30" s="16" t="s">
        <v>156</v>
      </c>
      <c r="C30" s="17">
        <v>940.4</v>
      </c>
      <c r="D30" s="15">
        <v>26</v>
      </c>
      <c r="E30" s="15">
        <v>1</v>
      </c>
      <c r="F30" s="18">
        <v>1661171.06</v>
      </c>
    </row>
    <row r="31" spans="1:6" ht="23.25" x14ac:dyDescent="0.35">
      <c r="A31" s="11">
        <v>17</v>
      </c>
      <c r="B31" s="16" t="s">
        <v>143</v>
      </c>
      <c r="C31" s="17">
        <v>1743.7</v>
      </c>
      <c r="D31" s="15">
        <v>65</v>
      </c>
      <c r="E31" s="15">
        <v>1</v>
      </c>
      <c r="F31" s="18">
        <v>105794.97</v>
      </c>
    </row>
    <row r="32" spans="1:6" ht="23.25" x14ac:dyDescent="0.35">
      <c r="A32" s="11">
        <v>18</v>
      </c>
      <c r="B32" s="16" t="s">
        <v>141</v>
      </c>
      <c r="C32" s="17">
        <v>1105.0999999999999</v>
      </c>
      <c r="D32" s="15">
        <v>44</v>
      </c>
      <c r="E32" s="15">
        <v>1</v>
      </c>
      <c r="F32" s="18">
        <v>603261.75</v>
      </c>
    </row>
    <row r="33" spans="1:6" ht="23.25" x14ac:dyDescent="0.35">
      <c r="A33" s="11"/>
      <c r="B33" s="38" t="s">
        <v>425</v>
      </c>
      <c r="C33" s="40">
        <v>5362.3</v>
      </c>
      <c r="D33" s="41">
        <v>244</v>
      </c>
      <c r="E33" s="41">
        <f>SUM(E34:E39)</f>
        <v>8</v>
      </c>
      <c r="F33" s="42">
        <v>11274519.959999999</v>
      </c>
    </row>
    <row r="34" spans="1:6" ht="23.25" x14ac:dyDescent="0.35">
      <c r="A34" s="11">
        <v>1</v>
      </c>
      <c r="B34" s="16" t="s">
        <v>247</v>
      </c>
      <c r="C34" s="14">
        <v>1180.5999999999999</v>
      </c>
      <c r="D34" s="32">
        <v>60</v>
      </c>
      <c r="E34" s="15">
        <v>3</v>
      </c>
      <c r="F34" s="14">
        <v>4318971.5999999996</v>
      </c>
    </row>
    <row r="35" spans="1:6" ht="23.25" x14ac:dyDescent="0.35">
      <c r="A35" s="11">
        <v>2</v>
      </c>
      <c r="B35" s="16" t="s">
        <v>139</v>
      </c>
      <c r="C35" s="17">
        <v>366.5</v>
      </c>
      <c r="D35" s="15">
        <v>25</v>
      </c>
      <c r="E35" s="15">
        <v>1</v>
      </c>
      <c r="F35" s="18">
        <v>1358175.69</v>
      </c>
    </row>
    <row r="36" spans="1:6" ht="23.25" x14ac:dyDescent="0.35">
      <c r="A36" s="11">
        <v>3</v>
      </c>
      <c r="B36" s="16" t="s">
        <v>248</v>
      </c>
      <c r="C36" s="17">
        <v>410.7</v>
      </c>
      <c r="D36" s="15">
        <v>25</v>
      </c>
      <c r="E36" s="15">
        <v>1</v>
      </c>
      <c r="F36" s="18">
        <v>60184.81</v>
      </c>
    </row>
    <row r="37" spans="1:6" ht="23.25" x14ac:dyDescent="0.35">
      <c r="A37" s="11">
        <v>4</v>
      </c>
      <c r="B37" s="16" t="s">
        <v>158</v>
      </c>
      <c r="C37" s="17">
        <v>306.60000000000002</v>
      </c>
      <c r="D37" s="15">
        <v>21</v>
      </c>
      <c r="E37" s="15">
        <v>1</v>
      </c>
      <c r="F37" s="18">
        <v>1003273.4</v>
      </c>
    </row>
    <row r="38" spans="1:6" ht="23.25" x14ac:dyDescent="0.35">
      <c r="A38" s="11">
        <v>5</v>
      </c>
      <c r="B38" s="16" t="s">
        <v>147</v>
      </c>
      <c r="C38" s="17">
        <v>1840.2</v>
      </c>
      <c r="D38" s="15">
        <v>77</v>
      </c>
      <c r="E38" s="15">
        <v>1</v>
      </c>
      <c r="F38" s="18">
        <v>4407071.78</v>
      </c>
    </row>
    <row r="39" spans="1:6" ht="23.25" x14ac:dyDescent="0.35">
      <c r="A39" s="11">
        <v>6</v>
      </c>
      <c r="B39" s="16" t="s">
        <v>398</v>
      </c>
      <c r="C39" s="17">
        <v>1257.7</v>
      </c>
      <c r="D39" s="15">
        <v>36</v>
      </c>
      <c r="E39" s="15">
        <v>1</v>
      </c>
      <c r="F39" s="18">
        <v>126842.68</v>
      </c>
    </row>
    <row r="40" spans="1:6" ht="23.25" x14ac:dyDescent="0.35">
      <c r="A40" s="11"/>
      <c r="B40" s="38" t="s">
        <v>440</v>
      </c>
      <c r="C40" s="40">
        <v>5663.5999999999995</v>
      </c>
      <c r="D40" s="41">
        <v>241</v>
      </c>
      <c r="E40" s="41">
        <f>SUM(E41:E45)</f>
        <v>6</v>
      </c>
      <c r="F40" s="42">
        <f>SUM(F41:F45)</f>
        <v>22795191.149999999</v>
      </c>
    </row>
    <row r="41" spans="1:6" ht="23.25" x14ac:dyDescent="0.35">
      <c r="A41" s="11">
        <v>1</v>
      </c>
      <c r="B41" s="16" t="s">
        <v>158</v>
      </c>
      <c r="C41" s="17">
        <v>1786.5</v>
      </c>
      <c r="D41" s="15">
        <v>89</v>
      </c>
      <c r="E41" s="15">
        <v>2</v>
      </c>
      <c r="F41" s="18">
        <v>7503638.3499999996</v>
      </c>
    </row>
    <row r="42" spans="1:6" ht="23.25" x14ac:dyDescent="0.35">
      <c r="A42" s="11">
        <v>2</v>
      </c>
      <c r="B42" s="16" t="s">
        <v>248</v>
      </c>
      <c r="C42" s="17">
        <v>410.7</v>
      </c>
      <c r="D42" s="15">
        <v>25</v>
      </c>
      <c r="E42" s="15">
        <v>1</v>
      </c>
      <c r="F42" s="18">
        <v>2215379.62</v>
      </c>
    </row>
    <row r="43" spans="1:6" ht="23.25" x14ac:dyDescent="0.35">
      <c r="A43" s="11">
        <v>3</v>
      </c>
      <c r="B43" s="16" t="s">
        <v>153</v>
      </c>
      <c r="C43" s="17">
        <v>465</v>
      </c>
      <c r="D43" s="15">
        <v>26</v>
      </c>
      <c r="E43" s="15">
        <v>1</v>
      </c>
      <c r="F43" s="18">
        <v>3358549.5</v>
      </c>
    </row>
    <row r="44" spans="1:6" ht="23.25" x14ac:dyDescent="0.35">
      <c r="A44" s="11">
        <v>4</v>
      </c>
      <c r="B44" s="16" t="s">
        <v>143</v>
      </c>
      <c r="C44" s="17">
        <v>1743.7</v>
      </c>
      <c r="D44" s="15">
        <v>65</v>
      </c>
      <c r="E44" s="15">
        <v>1</v>
      </c>
      <c r="F44" s="18">
        <v>5730244.9099999992</v>
      </c>
    </row>
    <row r="45" spans="1:6" ht="23.25" x14ac:dyDescent="0.35">
      <c r="A45" s="11">
        <v>5</v>
      </c>
      <c r="B45" s="16" t="s">
        <v>398</v>
      </c>
      <c r="C45" s="17">
        <v>1257.7</v>
      </c>
      <c r="D45" s="15">
        <v>36</v>
      </c>
      <c r="E45" s="15">
        <v>1</v>
      </c>
      <c r="F45" s="18">
        <v>3987378.77</v>
      </c>
    </row>
    <row r="46" spans="1:6" ht="72" customHeight="1" x14ac:dyDescent="0.25">
      <c r="A46" s="159" t="s">
        <v>258</v>
      </c>
      <c r="B46" s="160"/>
      <c r="C46" s="160"/>
      <c r="D46" s="160"/>
      <c r="E46" s="160"/>
      <c r="F46" s="161"/>
    </row>
    <row r="47" spans="1:6" ht="23.25" x14ac:dyDescent="0.35">
      <c r="A47" s="11"/>
      <c r="B47" s="13" t="s">
        <v>210</v>
      </c>
      <c r="C47" s="43">
        <f>SUM(C48:C81)</f>
        <v>325260.58</v>
      </c>
      <c r="D47" s="44">
        <f>SUM(D48:D81)</f>
        <v>13577</v>
      </c>
      <c r="E47" s="49">
        <f>SUM(E48:E81)</f>
        <v>127</v>
      </c>
      <c r="F47" s="43">
        <f>SUM(F48:F81)</f>
        <v>94319729.11999999</v>
      </c>
    </row>
    <row r="48" spans="1:6" ht="23.25" x14ac:dyDescent="0.35">
      <c r="A48" s="11">
        <v>1</v>
      </c>
      <c r="B48" s="16" t="s">
        <v>132</v>
      </c>
      <c r="C48" s="17">
        <v>26575.82</v>
      </c>
      <c r="D48" s="32">
        <v>1237</v>
      </c>
      <c r="E48" s="34">
        <v>7</v>
      </c>
      <c r="F48" s="18">
        <v>6765778.3600000003</v>
      </c>
    </row>
    <row r="49" spans="1:6" ht="23.25" x14ac:dyDescent="0.35">
      <c r="A49" s="11">
        <v>2</v>
      </c>
      <c r="B49" s="16" t="s">
        <v>133</v>
      </c>
      <c r="C49" s="17">
        <v>4101.7</v>
      </c>
      <c r="D49" s="32">
        <v>111</v>
      </c>
      <c r="E49" s="34">
        <v>1</v>
      </c>
      <c r="F49" s="18">
        <v>418959.01</v>
      </c>
    </row>
    <row r="50" spans="1:6" ht="23.25" x14ac:dyDescent="0.35">
      <c r="A50" s="11">
        <v>3</v>
      </c>
      <c r="B50" s="16" t="s">
        <v>135</v>
      </c>
      <c r="C50" s="17">
        <v>2327.5</v>
      </c>
      <c r="D50" s="32">
        <v>106</v>
      </c>
      <c r="E50" s="34">
        <v>3</v>
      </c>
      <c r="F50" s="18">
        <v>35763.019999999997</v>
      </c>
    </row>
    <row r="51" spans="1:6" ht="23.25" x14ac:dyDescent="0.35">
      <c r="A51" s="11">
        <v>4</v>
      </c>
      <c r="B51" s="16" t="s">
        <v>247</v>
      </c>
      <c r="C51" s="17">
        <v>26767.339999999997</v>
      </c>
      <c r="D51" s="32">
        <v>1136</v>
      </c>
      <c r="E51" s="34">
        <v>16</v>
      </c>
      <c r="F51" s="18">
        <v>5953108.0700000003</v>
      </c>
    </row>
    <row r="52" spans="1:6" ht="23.25" x14ac:dyDescent="0.35">
      <c r="A52" s="11">
        <v>5</v>
      </c>
      <c r="B52" s="16" t="s">
        <v>138</v>
      </c>
      <c r="C52" s="17">
        <v>14909.5</v>
      </c>
      <c r="D52" s="32">
        <v>477</v>
      </c>
      <c r="E52" s="34">
        <v>7</v>
      </c>
      <c r="F52" s="18">
        <v>3562756.68</v>
      </c>
    </row>
    <row r="53" spans="1:6" ht="23.25" x14ac:dyDescent="0.35">
      <c r="A53" s="11">
        <v>6</v>
      </c>
      <c r="B53" s="16" t="s">
        <v>137</v>
      </c>
      <c r="C53" s="17">
        <v>3874.7000000000003</v>
      </c>
      <c r="D53" s="32">
        <v>141</v>
      </c>
      <c r="E53" s="34">
        <v>4</v>
      </c>
      <c r="F53" s="18">
        <v>3561217.53</v>
      </c>
    </row>
    <row r="54" spans="1:6" ht="23.25" x14ac:dyDescent="0.35">
      <c r="A54" s="11">
        <v>7</v>
      </c>
      <c r="B54" s="16" t="s">
        <v>158</v>
      </c>
      <c r="C54" s="17">
        <v>56264.920000000006</v>
      </c>
      <c r="D54" s="32">
        <v>1785</v>
      </c>
      <c r="E54" s="34">
        <v>28</v>
      </c>
      <c r="F54" s="18">
        <v>34355257.789999999</v>
      </c>
    </row>
    <row r="55" spans="1:6" ht="23.25" x14ac:dyDescent="0.35">
      <c r="A55" s="11">
        <v>8</v>
      </c>
      <c r="B55" s="16" t="s">
        <v>381</v>
      </c>
      <c r="C55" s="17">
        <v>50724.47</v>
      </c>
      <c r="D55" s="32">
        <v>2388</v>
      </c>
      <c r="E55" s="34">
        <v>16</v>
      </c>
      <c r="F55" s="18">
        <v>5353722.4899999993</v>
      </c>
    </row>
    <row r="56" spans="1:6" ht="23.25" x14ac:dyDescent="0.35">
      <c r="A56" s="11">
        <v>9</v>
      </c>
      <c r="B56" s="16" t="s">
        <v>382</v>
      </c>
      <c r="C56" s="17">
        <v>45795.1</v>
      </c>
      <c r="D56" s="32">
        <v>2257</v>
      </c>
      <c r="E56" s="34">
        <v>6</v>
      </c>
      <c r="F56" s="18">
        <v>1537584.94</v>
      </c>
    </row>
    <row r="57" spans="1:6" ht="23.25" x14ac:dyDescent="0.35">
      <c r="A57" s="11">
        <v>10</v>
      </c>
      <c r="B57" s="16" t="s">
        <v>136</v>
      </c>
      <c r="C57" s="17">
        <v>6959.2</v>
      </c>
      <c r="D57" s="32">
        <v>259</v>
      </c>
      <c r="E57" s="34">
        <v>2</v>
      </c>
      <c r="F57" s="18">
        <v>3231773.15</v>
      </c>
    </row>
    <row r="58" spans="1:6" ht="23.25" x14ac:dyDescent="0.35">
      <c r="A58" s="11">
        <v>11</v>
      </c>
      <c r="B58" s="16" t="s">
        <v>383</v>
      </c>
      <c r="C58" s="17">
        <v>1317.6</v>
      </c>
      <c r="D58" s="32">
        <v>50</v>
      </c>
      <c r="E58" s="34">
        <v>2</v>
      </c>
      <c r="F58" s="18">
        <v>35323.410000000003</v>
      </c>
    </row>
    <row r="59" spans="1:6" ht="23.25" x14ac:dyDescent="0.35">
      <c r="A59" s="11">
        <v>12</v>
      </c>
      <c r="B59" s="16" t="s">
        <v>163</v>
      </c>
      <c r="C59" s="17">
        <v>3121</v>
      </c>
      <c r="D59" s="32">
        <v>171</v>
      </c>
      <c r="E59" s="34">
        <v>1</v>
      </c>
      <c r="F59" s="18">
        <v>766743.64</v>
      </c>
    </row>
    <row r="60" spans="1:6" ht="23.25" x14ac:dyDescent="0.35">
      <c r="A60" s="11">
        <v>13</v>
      </c>
      <c r="B60" s="16" t="s">
        <v>151</v>
      </c>
      <c r="C60" s="17">
        <v>9080.32</v>
      </c>
      <c r="D60" s="32">
        <v>322</v>
      </c>
      <c r="E60" s="34">
        <v>4</v>
      </c>
      <c r="F60" s="18">
        <v>2308722.14</v>
      </c>
    </row>
    <row r="61" spans="1:6" ht="23.25" x14ac:dyDescent="0.35">
      <c r="A61" s="11">
        <v>14</v>
      </c>
      <c r="B61" s="16" t="s">
        <v>141</v>
      </c>
      <c r="C61" s="17">
        <v>5978.9000000000005</v>
      </c>
      <c r="D61" s="32">
        <v>232</v>
      </c>
      <c r="E61" s="34">
        <v>2</v>
      </c>
      <c r="F61" s="18">
        <v>701741.56</v>
      </c>
    </row>
    <row r="62" spans="1:6" ht="23.25" x14ac:dyDescent="0.35">
      <c r="A62" s="11">
        <v>15</v>
      </c>
      <c r="B62" s="16" t="s">
        <v>142</v>
      </c>
      <c r="C62" s="17">
        <v>4174.76</v>
      </c>
      <c r="D62" s="32">
        <v>92</v>
      </c>
      <c r="E62" s="34">
        <v>2</v>
      </c>
      <c r="F62" s="18">
        <v>243092.59999999998</v>
      </c>
    </row>
    <row r="63" spans="1:6" ht="23.25" x14ac:dyDescent="0.35">
      <c r="A63" s="11">
        <v>16</v>
      </c>
      <c r="B63" s="16" t="s">
        <v>149</v>
      </c>
      <c r="C63" s="17">
        <v>15972.619999999999</v>
      </c>
      <c r="D63" s="32">
        <v>615</v>
      </c>
      <c r="E63" s="34">
        <v>2</v>
      </c>
      <c r="F63" s="18">
        <v>2173791.21</v>
      </c>
    </row>
    <row r="64" spans="1:6" ht="23.25" x14ac:dyDescent="0.35">
      <c r="A64" s="11">
        <v>17</v>
      </c>
      <c r="B64" s="16" t="s">
        <v>150</v>
      </c>
      <c r="C64" s="17">
        <v>3408</v>
      </c>
      <c r="D64" s="32">
        <v>189</v>
      </c>
      <c r="E64" s="34">
        <v>3</v>
      </c>
      <c r="F64" s="18">
        <v>712563.45</v>
      </c>
    </row>
    <row r="65" spans="1:6" ht="23.25" x14ac:dyDescent="0.35">
      <c r="A65" s="11">
        <v>18</v>
      </c>
      <c r="B65" s="16" t="s">
        <v>162</v>
      </c>
      <c r="C65" s="17">
        <v>677.1</v>
      </c>
      <c r="D65" s="32">
        <v>37</v>
      </c>
      <c r="E65" s="34">
        <v>1</v>
      </c>
      <c r="F65" s="18">
        <v>39413.129999999997</v>
      </c>
    </row>
    <row r="66" spans="1:6" ht="23.25" x14ac:dyDescent="0.35">
      <c r="A66" s="11">
        <v>19</v>
      </c>
      <c r="B66" s="16" t="s">
        <v>140</v>
      </c>
      <c r="C66" s="17">
        <v>805.6</v>
      </c>
      <c r="D66" s="32">
        <v>44</v>
      </c>
      <c r="E66" s="34">
        <v>1</v>
      </c>
      <c r="F66" s="18">
        <v>275468.56</v>
      </c>
    </row>
    <row r="67" spans="1:6" ht="23.25" x14ac:dyDescent="0.35">
      <c r="A67" s="11">
        <v>20</v>
      </c>
      <c r="B67" s="16" t="s">
        <v>159</v>
      </c>
      <c r="C67" s="17">
        <v>1423.3</v>
      </c>
      <c r="D67" s="32">
        <v>37</v>
      </c>
      <c r="E67" s="34">
        <v>1</v>
      </c>
      <c r="F67" s="18">
        <v>8480607.3900000006</v>
      </c>
    </row>
    <row r="68" spans="1:6" ht="23.25" x14ac:dyDescent="0.35">
      <c r="A68" s="11">
        <v>21</v>
      </c>
      <c r="B68" s="16" t="s">
        <v>161</v>
      </c>
      <c r="C68" s="17">
        <v>13349.95</v>
      </c>
      <c r="D68" s="32">
        <v>640</v>
      </c>
      <c r="E68" s="34">
        <v>4</v>
      </c>
      <c r="F68" s="18">
        <v>5379651.8000000007</v>
      </c>
    </row>
    <row r="69" spans="1:6" ht="23.25" x14ac:dyDescent="0.35">
      <c r="A69" s="11">
        <v>22</v>
      </c>
      <c r="B69" s="16" t="s">
        <v>251</v>
      </c>
      <c r="C69" s="17">
        <v>418.1</v>
      </c>
      <c r="D69" s="32">
        <v>12</v>
      </c>
      <c r="E69" s="34">
        <v>1</v>
      </c>
      <c r="F69" s="18">
        <v>222759.59</v>
      </c>
    </row>
    <row r="70" spans="1:6" ht="23.25" x14ac:dyDescent="0.35">
      <c r="A70" s="11">
        <v>23</v>
      </c>
      <c r="B70" s="16" t="s">
        <v>164</v>
      </c>
      <c r="C70" s="17">
        <v>344.6</v>
      </c>
      <c r="D70" s="32">
        <v>15</v>
      </c>
      <c r="E70" s="34">
        <v>1</v>
      </c>
      <c r="F70" s="18">
        <v>137654.99000000002</v>
      </c>
    </row>
    <row r="71" spans="1:6" ht="23.25" x14ac:dyDescent="0.35">
      <c r="A71" s="11">
        <v>24</v>
      </c>
      <c r="B71" s="16" t="s">
        <v>144</v>
      </c>
      <c r="C71" s="17">
        <v>3508.9</v>
      </c>
      <c r="D71" s="32">
        <v>145</v>
      </c>
      <c r="E71" s="34">
        <v>1</v>
      </c>
      <c r="F71" s="18">
        <v>1522500</v>
      </c>
    </row>
    <row r="72" spans="1:6" ht="23.25" x14ac:dyDescent="0.35">
      <c r="A72" s="11">
        <v>25</v>
      </c>
      <c r="B72" s="16" t="s">
        <v>148</v>
      </c>
      <c r="C72" s="17">
        <v>719.4</v>
      </c>
      <c r="D72" s="32">
        <v>30</v>
      </c>
      <c r="E72" s="34">
        <v>1</v>
      </c>
      <c r="F72" s="18">
        <v>58502.98</v>
      </c>
    </row>
    <row r="73" spans="1:6" ht="23.25" x14ac:dyDescent="0.35">
      <c r="A73" s="11">
        <v>26</v>
      </c>
      <c r="B73" s="16" t="s">
        <v>155</v>
      </c>
      <c r="C73" s="17">
        <v>930</v>
      </c>
      <c r="D73" s="32">
        <v>45</v>
      </c>
      <c r="E73" s="34">
        <v>1</v>
      </c>
      <c r="F73" s="18">
        <v>39037.31</v>
      </c>
    </row>
    <row r="74" spans="1:6" ht="23.25" x14ac:dyDescent="0.35">
      <c r="A74" s="11">
        <v>27</v>
      </c>
      <c r="B74" s="16" t="s">
        <v>143</v>
      </c>
      <c r="C74" s="17">
        <v>5432.4</v>
      </c>
      <c r="D74" s="32">
        <v>181</v>
      </c>
      <c r="E74" s="34">
        <v>1</v>
      </c>
      <c r="F74" s="18">
        <v>1045972.2</v>
      </c>
    </row>
    <row r="75" spans="1:6" ht="23.25" x14ac:dyDescent="0.35">
      <c r="A75" s="11">
        <v>28</v>
      </c>
      <c r="B75" s="16" t="s">
        <v>146</v>
      </c>
      <c r="C75" s="17">
        <v>1000</v>
      </c>
      <c r="D75" s="32">
        <v>54</v>
      </c>
      <c r="E75" s="34">
        <v>2</v>
      </c>
      <c r="F75" s="18">
        <v>98453.75</v>
      </c>
    </row>
    <row r="76" spans="1:6" ht="23.25" x14ac:dyDescent="0.35">
      <c r="A76" s="11">
        <v>29</v>
      </c>
      <c r="B76" s="16" t="s">
        <v>248</v>
      </c>
      <c r="C76" s="17">
        <v>1707.6</v>
      </c>
      <c r="D76" s="32">
        <v>83</v>
      </c>
      <c r="E76" s="34">
        <v>1</v>
      </c>
      <c r="F76" s="18">
        <v>5309.7</v>
      </c>
    </row>
    <row r="77" spans="1:6" ht="23.25" x14ac:dyDescent="0.35">
      <c r="A77" s="11">
        <v>30</v>
      </c>
      <c r="B77" s="16" t="s">
        <v>152</v>
      </c>
      <c r="C77" s="17">
        <v>773.3</v>
      </c>
      <c r="D77" s="32">
        <v>25</v>
      </c>
      <c r="E77" s="34">
        <v>1</v>
      </c>
      <c r="F77" s="18">
        <v>185435</v>
      </c>
    </row>
    <row r="78" spans="1:6" ht="23.25" x14ac:dyDescent="0.35">
      <c r="A78" s="11">
        <v>31</v>
      </c>
      <c r="B78" s="16" t="s">
        <v>154</v>
      </c>
      <c r="C78" s="17">
        <v>3094.98</v>
      </c>
      <c r="D78" s="32">
        <v>157</v>
      </c>
      <c r="E78" s="34">
        <v>1</v>
      </c>
      <c r="F78" s="18">
        <v>159122.38</v>
      </c>
    </row>
    <row r="79" spans="1:6" ht="23.25" x14ac:dyDescent="0.35">
      <c r="A79" s="11">
        <v>32</v>
      </c>
      <c r="B79" s="16" t="s">
        <v>153</v>
      </c>
      <c r="C79" s="17">
        <v>2034.7</v>
      </c>
      <c r="D79" s="32">
        <v>104</v>
      </c>
      <c r="E79" s="34">
        <v>1</v>
      </c>
      <c r="F79" s="18">
        <v>4030893.68</v>
      </c>
    </row>
    <row r="80" spans="1:6" ht="23.25" x14ac:dyDescent="0.35">
      <c r="A80" s="11">
        <v>33</v>
      </c>
      <c r="B80" s="16" t="s">
        <v>134</v>
      </c>
      <c r="C80" s="17">
        <v>4570.2</v>
      </c>
      <c r="D80" s="32">
        <v>279</v>
      </c>
      <c r="E80" s="34">
        <v>1</v>
      </c>
      <c r="F80" s="18">
        <v>714491</v>
      </c>
    </row>
    <row r="81" spans="1:6" ht="23.25" x14ac:dyDescent="0.35">
      <c r="A81" s="11">
        <v>34</v>
      </c>
      <c r="B81" s="16" t="s">
        <v>160</v>
      </c>
      <c r="C81" s="17">
        <v>3117</v>
      </c>
      <c r="D81" s="32">
        <v>121</v>
      </c>
      <c r="E81" s="34">
        <v>1</v>
      </c>
      <c r="F81" s="18">
        <v>206556.61000000002</v>
      </c>
    </row>
  </sheetData>
  <mergeCells count="11">
    <mergeCell ref="A46:F46"/>
    <mergeCell ref="D5:F5"/>
    <mergeCell ref="F8:F9"/>
    <mergeCell ref="A12:F12"/>
    <mergeCell ref="C6:F6"/>
    <mergeCell ref="A7:F7"/>
    <mergeCell ref="A8:A10"/>
    <mergeCell ref="B8:B10"/>
    <mergeCell ref="C8:C9"/>
    <mergeCell ref="D8:D9"/>
    <mergeCell ref="E8:E9"/>
  </mergeCells>
  <pageMargins left="0.25" right="0.25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Реестр_бонусы</vt:lpstr>
      <vt:lpstr>Перечень_бонусы</vt:lpstr>
      <vt:lpstr>Планируемые показат_бонусы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Николаевна Базжина</dc:creator>
  <cp:lastModifiedBy>Татьяна Николаевна Базжина</cp:lastModifiedBy>
  <cp:lastPrinted>2022-10-03T11:29:20Z</cp:lastPrinted>
  <dcterms:created xsi:type="dcterms:W3CDTF">2019-03-21T15:19:46Z</dcterms:created>
  <dcterms:modified xsi:type="dcterms:W3CDTF">2022-10-03T11:40:14Z</dcterms:modified>
</cp:coreProperties>
</file>